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4"/>
  </bookViews>
  <sheets>
    <sheet name="доходы 1" sheetId="1" r:id="rId1"/>
    <sheet name="расходы 2021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definedNames>
    <definedName name="_xlnm.Print_Area" localSheetId="0">'доходы 1'!$A$2:$G$26</definedName>
    <definedName name="_xlnm.Print_Area" localSheetId="3">'Источники1'!$A$3:$C$12</definedName>
    <definedName name="_xlnm.Print_Area" localSheetId="1">'расходы 2021'!$A$5:$L$57</definedName>
    <definedName name="_xlnm.Print_Area" localSheetId="2">'расходы ведом'!$A$1:$G$114</definedName>
  </definedNames>
  <calcPr fullCalcOnLoad="1" refMode="R1C1"/>
</workbook>
</file>

<file path=xl/sharedStrings.xml><?xml version="1.0" encoding="utf-8"?>
<sst xmlns="http://schemas.openxmlformats.org/spreadsheetml/2006/main" count="819" uniqueCount="260">
  <si>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</si>
  <si>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</si>
  <si>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</si>
  <si>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</si>
  <si>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</si>
  <si>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</si>
  <si>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</si>
  <si>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</si>
  <si>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</si>
  <si>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</si>
  <si>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</si>
  <si>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</si>
  <si>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</si>
  <si>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</si>
  <si>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</si>
  <si>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</si>
  <si>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</si>
  <si>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</si>
  <si>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</si>
  <si>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</si>
  <si>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</si>
  <si>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</si>
  <si>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</si>
  <si>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</si>
  <si>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</si>
  <si>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</si>
  <si>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</si>
  <si>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</si>
  <si>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</si>
  <si>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</si>
  <si>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</si>
  <si>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</si>
  <si>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</si>
  <si>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</si>
  <si>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</si>
  <si>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</si>
  <si>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БЕЗВОЗМЕЗДНЫЕ ПОСТУПЛЕНИЯ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</si>
  <si>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</si>
  <si>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</si>
  <si>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</si>
  <si>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</si>
  <si>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</si>
  <si>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</si>
  <si>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</si>
  <si>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</si>
  <si>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</si>
  <si>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</si>
  <si>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</si>
  <si>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</si>
  <si>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</si>
  <si>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</si>
  <si>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</si>
  <si>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</si>
  <si>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</si>
  <si>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</si>
  <si>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</si>
  <si>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</si>
  <si>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</si>
  <si>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</si>
  <si>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</si>
  <si>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</si>
  <si>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</si>
  <si>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</si>
  <si>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</si>
  <si>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</si>
  <si>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</si>
  <si>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</si>
  <si>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</si>
  <si>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</si>
  <si>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</si>
  <si>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Наименование</t>
  </si>
  <si>
    <t>Изменение остатков средств на счетах по учету средств бюджета</t>
  </si>
  <si>
    <t xml:space="preserve">Код вида дохода </t>
  </si>
  <si>
    <t>тыс.руб.</t>
  </si>
  <si>
    <t xml:space="preserve"> Наименование источника доходов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</si>
  <si>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</si>
  <si>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</si>
  <si>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</si>
  <si>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</si>
  <si>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</si>
  <si>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</si>
  <si>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</si>
  <si>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</si>
  <si>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</si>
  <si>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</si>
  <si>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</si>
  <si>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</si>
  <si>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</si>
  <si>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</si>
  <si>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</si>
  <si>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</si>
  <si>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</si>
  <si>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</si>
  <si>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</si>
  <si>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</si>
  <si>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</si>
  <si>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1 16 00000 00 0000 000</t>
  </si>
  <si>
    <t xml:space="preserve"> 1 00 00000 00 0000 000</t>
  </si>
  <si>
    <t xml:space="preserve"> 1 13 03030 03 0000 000</t>
  </si>
  <si>
    <t xml:space="preserve"> 2 00 00000 00 0000 000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</si>
  <si>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</si>
  <si>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</si>
  <si>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</si>
  <si>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</si>
  <si>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</si>
  <si>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</si>
  <si>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</si>
  <si>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</si>
  <si>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</si>
  <si>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</si>
  <si>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</si>
  <si>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</si>
  <si>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</si>
  <si>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</si>
  <si>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</si>
  <si>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</si>
  <si>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</si>
  <si>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</si>
  <si>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</si>
  <si>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</si>
  <si>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</si>
  <si>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</si>
  <si>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</si>
  <si>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</si>
  <si>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Код</t>
  </si>
  <si>
    <t xml:space="preserve">Наименование источника дефицита </t>
  </si>
  <si>
    <t>Источники внутреннего финансирования дефицитов бюджетов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</si>
  <si>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</si>
  <si>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</si>
  <si>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</si>
  <si>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</si>
  <si>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</si>
  <si>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</si>
  <si>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</si>
  <si>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</si>
  <si>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</si>
  <si>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</si>
  <si>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</si>
  <si>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</si>
  <si>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</si>
  <si>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</si>
  <si>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</si>
  <si>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</si>
  <si>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</si>
  <si>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</si>
  <si>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</si>
  <si>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</si>
  <si>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</si>
  <si>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</si>
  <si>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</si>
  <si>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</si>
  <si>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</si>
  <si>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</si>
  <si>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</si>
  <si>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</si>
  <si>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</si>
  <si>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</si>
  <si>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</si>
  <si>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</si>
  <si>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</si>
  <si>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</si>
  <si>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</si>
  <si>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</si>
  <si>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</si>
  <si>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</si>
  <si>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</si>
  <si>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</si>
  <si>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</si>
  <si>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</si>
  <si>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</si>
  <si>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</si>
  <si>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</si>
  <si>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</si>
  <si>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</si>
  <si>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</si>
  <si>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</si>
  <si>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</si>
  <si>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</si>
  <si>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</si>
  <si>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</si>
  <si>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</si>
  <si>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</si>
  <si>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</si>
  <si>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</si>
  <si>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</si>
  <si>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</si>
  <si>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</si>
  <si>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</si>
  <si>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</si>
  <si>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</si>
  <si>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</si>
  <si>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</si>
  <si>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</si>
  <si>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</si>
  <si>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</si>
  <si>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</si>
  <si>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</si>
  <si>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</si>
  <si>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</si>
  <si>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</si>
  <si>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</si>
  <si>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</si>
  <si>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</si>
  <si>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</si>
  <si>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</si>
  <si>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</si>
  <si>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</si>
  <si>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</si>
  <si>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</si>
  <si>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</si>
  <si>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</si>
  <si>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</si>
  <si>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</si>
  <si>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</si>
  <si>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</si>
  <si>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</si>
  <si>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916 0105 02 01 03 0000000</t>
  </si>
  <si>
    <t>916 0105 02 01 03 0000 000</t>
  </si>
  <si>
    <t>916 0105 0000 00 0000 000</t>
  </si>
  <si>
    <t>916 0100 0000 00 0000 000</t>
  </si>
  <si>
    <t>Источники  финансирования дефицита местного бюджета по кодам классификации источников финансирования дефицитов бюджета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</si>
  <si>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</si>
  <si>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</si>
  <si>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</si>
  <si>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</si>
  <si>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</si>
  <si>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</si>
  <si>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2 02 30027 03 0100 150</t>
  </si>
  <si>
    <t>2 02 30027 03 0200 150</t>
  </si>
  <si>
    <t xml:space="preserve"> 2 02 15001 03 0000 150</t>
  </si>
  <si>
    <t xml:space="preserve"> 2 02 10000 00 0000 150</t>
  </si>
  <si>
    <t>НАЛОГИ НА ПРИБЫЛЬ, ДОХОДЫ</t>
  </si>
  <si>
    <t xml:space="preserve"> 1 01 00000 00 0000 000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</si>
  <si>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</si>
  <si>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Закупка товаров, работ и услуг для государственных (муниципальных) нужд</t>
  </si>
  <si>
    <t>79506 00530</t>
  </si>
  <si>
    <t>21 чел.</t>
  </si>
  <si>
    <t xml:space="preserve"> 1 13 02993 03 0200 130</t>
  </si>
  <si>
    <t xml:space="preserve"> 1 13 02993 03 0100 130</t>
  </si>
  <si>
    <t>0409</t>
  </si>
  <si>
    <t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муниципального образования</t>
  </si>
  <si>
    <t>7950400490</t>
  </si>
  <si>
    <t xml:space="preserve"> чел.</t>
  </si>
  <si>
    <t xml:space="preserve">Показатели исполнения местного  бюджета МО Сергиевское за 2021 г                                                      по   кодам  классификации доходов 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</si>
  <si>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2021 г</t>
  </si>
  <si>
    <t>МО МО Сергиевское за 2021 г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</si>
  <si>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2021 г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</si>
  <si>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</si>
  <si>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</si>
  <si>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</si>
  <si>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         на 01.01.2022 г.</t>
  </si>
  <si>
    <t>Показатели расходов  по разделам и подразделам классификации расходов местного бюджета                                                       МО Сергиевское за  2021 г</t>
  </si>
  <si>
    <t>Муниципальная программа мероприятий, направленных на решение вопроса местного значения по участию в деятельности по профилактике правонарушений  на территории МО Сергиевское</t>
  </si>
  <si>
    <t>79505 00510</t>
  </si>
  <si>
    <t xml:space="preserve">Приложение № 2  к  Решению МС МО МО Сергиевское   от                     2022 г. № </t>
  </si>
  <si>
    <t>Исполнение         на 01.01.2022 г.</t>
  </si>
  <si>
    <t xml:space="preserve">Приложение № 1 к Решению МС МО МО Сергиевское  от        2022 г. № </t>
  </si>
  <si>
    <t xml:space="preserve">Приложение № 3 к  Решению МС МО МО Сергиевское   от            2022 г. № </t>
  </si>
  <si>
    <t xml:space="preserve">Приложение № 4 к  Решению МС МО МО Сергиевское   от           2022 г. № </t>
  </si>
  <si>
    <t xml:space="preserve">Приложение № 5 к Решению МС МО МО Сергиевское   от            2022 г. №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</si>
</sst>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1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justify" vertical="center"/>
    </xf>
    <xf numFmtId="4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72" fontId="15" fillId="0" borderId="1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justify" vertical="justify" wrapText="1"/>
    </xf>
    <xf numFmtId="0" fontId="16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15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15" fillId="0" borderId="23" xfId="0" applyNumberFormat="1" applyFont="1" applyBorder="1" applyAlignment="1">
      <alignment horizontal="right"/>
    </xf>
    <xf numFmtId="4" fontId="15" fillId="0" borderId="2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4" fontId="14" fillId="0" borderId="2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27" xfId="0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5" xfId="43" applyNumberFormat="1" applyFont="1" applyFill="1" applyBorder="1" applyAlignment="1">
      <alignment horizontal="right" wrapText="1"/>
    </xf>
    <xf numFmtId="173" fontId="14" fillId="0" borderId="28" xfId="0" applyNumberFormat="1" applyFont="1" applyBorder="1" applyAlignment="1">
      <alignment horizontal="right"/>
    </xf>
    <xf numFmtId="173" fontId="15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Fill="1" applyBorder="1" applyAlignment="1">
      <alignment/>
    </xf>
    <xf numFmtId="173" fontId="14" fillId="0" borderId="29" xfId="0" applyNumberFormat="1" applyFont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5" fillId="0" borderId="28" xfId="0" applyNumberFormat="1" applyFont="1" applyFill="1" applyBorder="1" applyAlignment="1">
      <alignment horizontal="right"/>
    </xf>
    <xf numFmtId="173" fontId="14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Border="1" applyAlignment="1">
      <alignment horizontal="right"/>
    </xf>
    <xf numFmtId="173" fontId="15" fillId="0" borderId="28" xfId="0" applyNumberFormat="1" applyFont="1" applyBorder="1" applyAlignment="1">
      <alignment horizontal="right"/>
    </xf>
    <xf numFmtId="173" fontId="14" fillId="0" borderId="29" xfId="0" applyNumberFormat="1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173" fontId="14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9" xfId="0" applyNumberFormat="1" applyFont="1" applyBorder="1" applyAlignment="1">
      <alignment/>
    </xf>
    <xf numFmtId="173" fontId="4" fillId="0" borderId="31" xfId="0" applyNumberFormat="1" applyFont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14" fillId="0" borderId="28" xfId="0" applyNumberFormat="1" applyFont="1" applyBorder="1" applyAlignment="1">
      <alignment horizontal="center" vertical="center"/>
    </xf>
    <xf numFmtId="173" fontId="14" fillId="0" borderId="29" xfId="0" applyNumberFormat="1" applyFont="1" applyBorder="1" applyAlignment="1">
      <alignment horizontal="center" vertical="center"/>
    </xf>
    <xf numFmtId="173" fontId="15" fillId="0" borderId="29" xfId="0" applyNumberFormat="1" applyFont="1" applyBorder="1" applyAlignment="1">
      <alignment horizontal="center" vertical="center"/>
    </xf>
    <xf numFmtId="173" fontId="15" fillId="0" borderId="28" xfId="0" applyNumberFormat="1" applyFont="1" applyFill="1" applyBorder="1" applyAlignment="1">
      <alignment horizontal="center" vertical="center"/>
    </xf>
    <xf numFmtId="173" fontId="14" fillId="0" borderId="28" xfId="0" applyNumberFormat="1" applyFont="1" applyFill="1" applyBorder="1" applyAlignment="1">
      <alignment horizontal="center" vertical="center"/>
    </xf>
    <xf numFmtId="173" fontId="15" fillId="0" borderId="29" xfId="0" applyNumberFormat="1" applyFont="1" applyFill="1" applyBorder="1" applyAlignment="1">
      <alignment horizontal="center" vertical="center"/>
    </xf>
    <xf numFmtId="173" fontId="14" fillId="0" borderId="35" xfId="0" applyNumberFormat="1" applyFont="1" applyBorder="1" applyAlignment="1">
      <alignment horizontal="center" vertical="justify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justify" vertical="center"/>
    </xf>
    <xf numFmtId="4" fontId="14" fillId="0" borderId="14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6" fillId="0" borderId="13" xfId="0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172" fontId="14" fillId="0" borderId="13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18" fillId="0" borderId="13" xfId="0" applyFont="1" applyBorder="1" applyAlignment="1">
      <alignment horizontal="left" wrapText="1"/>
    </xf>
    <xf numFmtId="0" fontId="12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wrapText="1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75390625" style="0" customWidth="1"/>
    <col min="9" max="9" width="16.00390625" style="0" customWidth="1"/>
  </cols>
  <sheetData>
    <row r="1" ht="12.75">
      <c r="A1" s="224"/>
    </row>
    <row r="2" spans="1:10" ht="18" customHeight="1">
      <c r="A2" s="231" t="s">
        <v>256</v>
      </c>
      <c r="B2" s="232"/>
      <c r="C2" s="232"/>
      <c r="D2" s="232"/>
      <c r="E2" s="232"/>
      <c r="F2" s="232"/>
      <c r="G2" s="232"/>
      <c r="H2" s="26"/>
      <c r="I2" s="26"/>
      <c r="J2" s="26"/>
    </row>
    <row r="3" spans="1:8" ht="8.25" customHeight="1">
      <c r="A3" s="7"/>
      <c r="B3" s="7"/>
      <c r="C3" s="7"/>
      <c r="D3" s="2"/>
      <c r="E3" s="2"/>
      <c r="F3" s="2"/>
      <c r="G3" s="2"/>
      <c r="H3" s="2"/>
    </row>
    <row r="4" spans="1:8" ht="42" customHeight="1">
      <c r="A4" s="233" t="s">
        <v>243</v>
      </c>
      <c r="B4" s="234"/>
      <c r="C4" s="234"/>
      <c r="D4" s="234"/>
      <c r="E4" s="234"/>
      <c r="F4" s="234"/>
      <c r="G4" s="234"/>
      <c r="H4" s="2"/>
    </row>
    <row r="5" spans="1:8" ht="27" customHeight="1" thickBot="1">
      <c r="A5" s="11"/>
      <c r="B5" s="11"/>
      <c r="C5" s="11"/>
      <c r="D5" s="11"/>
      <c r="E5" s="11"/>
      <c r="F5" s="11"/>
      <c r="G5" s="11" t="s">
        <v>73</v>
      </c>
      <c r="H5" s="2"/>
    </row>
    <row r="6" spans="1:7" ht="65.25" customHeight="1" thickBot="1">
      <c r="A6" s="22" t="s">
        <v>72</v>
      </c>
      <c r="B6" s="23" t="s">
        <v>74</v>
      </c>
      <c r="C6" s="24" t="s">
        <v>34</v>
      </c>
      <c r="D6" s="25" t="s">
        <v>35</v>
      </c>
      <c r="E6" s="23" t="s">
        <v>9</v>
      </c>
      <c r="F6" s="21" t="s">
        <v>10</v>
      </c>
      <c r="G6" s="185" t="s">
        <v>255</v>
      </c>
    </row>
    <row r="7" spans="1:7" ht="27.75" customHeight="1">
      <c r="A7" s="57" t="s">
        <v>97</v>
      </c>
      <c r="B7" s="58" t="s">
        <v>45</v>
      </c>
      <c r="C7" s="59" t="e">
        <f>C8+#REF!+#REF!</f>
        <v>#REF!</v>
      </c>
      <c r="D7" s="59" t="e">
        <f>D8+#REF!+#REF!</f>
        <v>#REF!</v>
      </c>
      <c r="E7" s="59" t="e">
        <f>E8+#REF!+#REF!</f>
        <v>#REF!</v>
      </c>
      <c r="F7" s="59" t="e">
        <f>F8+#REF!+#REF!</f>
        <v>#REF!</v>
      </c>
      <c r="G7" s="202">
        <f>G8+G11+G17+G14</f>
        <v>8727.300000000001</v>
      </c>
    </row>
    <row r="8" spans="1:7" ht="15">
      <c r="A8" s="60" t="s">
        <v>232</v>
      </c>
      <c r="B8" s="214" t="s">
        <v>231</v>
      </c>
      <c r="C8" s="61" t="e">
        <f>C9+C10+#REF!</f>
        <v>#REF!</v>
      </c>
      <c r="D8" s="61" t="e">
        <f>D9+D10+#REF!</f>
        <v>#REF!</v>
      </c>
      <c r="E8" s="61" t="e">
        <f>E9+E10+#REF!</f>
        <v>#REF!</v>
      </c>
      <c r="F8" s="61" t="e">
        <f>F9+F10+#REF!</f>
        <v>#REF!</v>
      </c>
      <c r="G8" s="203">
        <f>G9</f>
        <v>5903.8</v>
      </c>
    </row>
    <row r="9" spans="1:7" ht="32.25" customHeight="1">
      <c r="A9" s="63" t="s">
        <v>221</v>
      </c>
      <c r="B9" s="64" t="s">
        <v>222</v>
      </c>
      <c r="C9" s="65" t="e">
        <f>#REF!+C10</f>
        <v>#REF!</v>
      </c>
      <c r="D9" s="65" t="e">
        <f>#REF!+D10</f>
        <v>#REF!</v>
      </c>
      <c r="E9" s="65" t="e">
        <f>#REF!+E10</f>
        <v>#REF!</v>
      </c>
      <c r="F9" s="66" t="e">
        <f>#REF!+F10</f>
        <v>#REF!</v>
      </c>
      <c r="G9" s="204">
        <f>G10</f>
        <v>5903.8</v>
      </c>
    </row>
    <row r="10" spans="1:7" ht="61.5" customHeight="1">
      <c r="A10" s="63" t="s">
        <v>223</v>
      </c>
      <c r="B10" s="209" t="s">
        <v>224</v>
      </c>
      <c r="C10" s="65">
        <v>1400</v>
      </c>
      <c r="D10" s="65">
        <v>5600</v>
      </c>
      <c r="E10" s="65">
        <f>4000+1870</f>
        <v>5870</v>
      </c>
      <c r="F10" s="66">
        <v>4000</v>
      </c>
      <c r="G10" s="204">
        <v>5903.8</v>
      </c>
    </row>
    <row r="11" spans="1:15" ht="34.5" customHeight="1">
      <c r="A11" s="57" t="s">
        <v>98</v>
      </c>
      <c r="B11" s="58" t="s">
        <v>41</v>
      </c>
      <c r="C11" s="67"/>
      <c r="D11" s="67"/>
      <c r="E11" s="68"/>
      <c r="F11" s="69"/>
      <c r="G11" s="202">
        <f>G12+G13</f>
        <v>2708.3</v>
      </c>
      <c r="M11" s="19"/>
      <c r="N11" s="19"/>
      <c r="O11" s="19"/>
    </row>
    <row r="12" spans="1:15" ht="62.25" customHeight="1">
      <c r="A12" s="70" t="s">
        <v>238</v>
      </c>
      <c r="B12" s="72" t="s">
        <v>42</v>
      </c>
      <c r="C12" s="67"/>
      <c r="D12" s="67"/>
      <c r="E12" s="68"/>
      <c r="F12" s="69"/>
      <c r="G12" s="205">
        <v>2361.5</v>
      </c>
      <c r="M12" s="19"/>
      <c r="N12" s="19"/>
      <c r="O12" s="19"/>
    </row>
    <row r="13" spans="1:15" ht="28.5">
      <c r="A13" s="70" t="s">
        <v>237</v>
      </c>
      <c r="B13" s="72" t="s">
        <v>202</v>
      </c>
      <c r="C13" s="67"/>
      <c r="D13" s="67"/>
      <c r="E13" s="68"/>
      <c r="F13" s="69"/>
      <c r="G13" s="205">
        <v>346.8</v>
      </c>
      <c r="M13" s="19"/>
      <c r="N13" s="19"/>
      <c r="O13" s="19"/>
    </row>
    <row r="14" spans="1:15" ht="15">
      <c r="A14" s="57" t="s">
        <v>96</v>
      </c>
      <c r="B14" s="176" t="s">
        <v>43</v>
      </c>
      <c r="C14" s="59"/>
      <c r="D14" s="59"/>
      <c r="E14" s="59"/>
      <c r="F14" s="73"/>
      <c r="G14" s="206">
        <f>G15</f>
        <v>115.2</v>
      </c>
      <c r="M14" s="19"/>
      <c r="N14" s="19"/>
      <c r="O14" s="19"/>
    </row>
    <row r="15" spans="1:15" ht="60">
      <c r="A15" s="57" t="s">
        <v>209</v>
      </c>
      <c r="B15" s="74" t="s">
        <v>210</v>
      </c>
      <c r="C15" s="59"/>
      <c r="D15" s="59"/>
      <c r="E15" s="59"/>
      <c r="F15" s="73"/>
      <c r="G15" s="206">
        <f>G16</f>
        <v>115.2</v>
      </c>
      <c r="M15" s="19"/>
      <c r="N15" s="19"/>
      <c r="O15" s="19"/>
    </row>
    <row r="16" spans="1:15" ht="114">
      <c r="A16" s="70" t="s">
        <v>208</v>
      </c>
      <c r="B16" s="190" t="s">
        <v>207</v>
      </c>
      <c r="C16" s="59"/>
      <c r="D16" s="59"/>
      <c r="E16" s="59"/>
      <c r="F16" s="73"/>
      <c r="G16" s="205">
        <v>115.2</v>
      </c>
      <c r="M16" s="19"/>
      <c r="N16" s="19"/>
      <c r="O16" s="19"/>
    </row>
    <row r="17" spans="1:7" ht="52.5" customHeight="1">
      <c r="A17" s="57" t="s">
        <v>225</v>
      </c>
      <c r="B17" s="210" t="s">
        <v>226</v>
      </c>
      <c r="C17" s="59"/>
      <c r="D17" s="59"/>
      <c r="E17" s="59"/>
      <c r="F17" s="211"/>
      <c r="G17" s="206">
        <v>0</v>
      </c>
    </row>
    <row r="18" spans="1:7" ht="15">
      <c r="A18" s="60" t="s">
        <v>99</v>
      </c>
      <c r="B18" s="74" t="s">
        <v>36</v>
      </c>
      <c r="C18" s="59" t="e">
        <f>#REF!+C21</f>
        <v>#REF!</v>
      </c>
      <c r="D18" s="59" t="e">
        <f>#REF!+D21</f>
        <v>#REF!</v>
      </c>
      <c r="E18" s="59" t="e">
        <f>#REF!+E21</f>
        <v>#REF!</v>
      </c>
      <c r="F18" s="59" t="e">
        <f>#REF!+F21</f>
        <v>#REF!</v>
      </c>
      <c r="G18" s="202">
        <f>G19+G21</f>
        <v>102729.59999999999</v>
      </c>
    </row>
    <row r="19" spans="1:7" ht="15">
      <c r="A19" s="212" t="s">
        <v>230</v>
      </c>
      <c r="B19" s="177" t="s">
        <v>195</v>
      </c>
      <c r="C19" s="175"/>
      <c r="D19" s="59"/>
      <c r="E19" s="59"/>
      <c r="F19" s="59"/>
      <c r="G19" s="202">
        <f>G20</f>
        <v>72926.4</v>
      </c>
    </row>
    <row r="20" spans="1:7" ht="45">
      <c r="A20" s="213" t="s">
        <v>229</v>
      </c>
      <c r="B20" s="178" t="s">
        <v>247</v>
      </c>
      <c r="C20" s="175"/>
      <c r="D20" s="59"/>
      <c r="E20" s="59"/>
      <c r="F20" s="59"/>
      <c r="G20" s="202">
        <v>72926.4</v>
      </c>
    </row>
    <row r="21" spans="1:10" ht="37.5" customHeight="1">
      <c r="A21" s="75" t="s">
        <v>200</v>
      </c>
      <c r="B21" s="74" t="s">
        <v>44</v>
      </c>
      <c r="C21" s="61">
        <f>C22+C23+C24+C25</f>
        <v>0</v>
      </c>
      <c r="D21" s="61">
        <f>D22+D23+D24+D25</f>
        <v>0</v>
      </c>
      <c r="E21" s="61">
        <f>E22+E23+E24+E25</f>
        <v>0</v>
      </c>
      <c r="F21" s="61">
        <f>F22+F23+F24+F25</f>
        <v>0</v>
      </c>
      <c r="G21" s="203">
        <f>G22+G23+G24+G25</f>
        <v>29803.199999999997</v>
      </c>
      <c r="J21" s="12"/>
    </row>
    <row r="22" spans="1:10" ht="48.75" customHeight="1">
      <c r="A22" s="71" t="s">
        <v>200</v>
      </c>
      <c r="B22" s="64" t="s">
        <v>199</v>
      </c>
      <c r="C22" s="65"/>
      <c r="D22" s="65"/>
      <c r="E22" s="65"/>
      <c r="F22" s="65"/>
      <c r="G22" s="207">
        <v>7.8</v>
      </c>
      <c r="J22" s="12"/>
    </row>
    <row r="23" spans="1:10" ht="41.25" customHeight="1">
      <c r="A23" s="71" t="s">
        <v>201</v>
      </c>
      <c r="B23" s="64" t="s">
        <v>100</v>
      </c>
      <c r="C23" s="65"/>
      <c r="D23" s="65"/>
      <c r="E23" s="65"/>
      <c r="F23" s="65"/>
      <c r="G23" s="207">
        <v>2922.6</v>
      </c>
      <c r="J23" s="12"/>
    </row>
    <row r="24" spans="1:10" ht="36" customHeight="1">
      <c r="A24" s="71" t="s">
        <v>227</v>
      </c>
      <c r="B24" s="64" t="s">
        <v>101</v>
      </c>
      <c r="C24" s="65"/>
      <c r="D24" s="65"/>
      <c r="E24" s="65"/>
      <c r="F24" s="65"/>
      <c r="G24" s="207">
        <v>15665.4</v>
      </c>
      <c r="J24" s="12"/>
    </row>
    <row r="25" spans="1:10" ht="38.25" customHeight="1">
      <c r="A25" s="71" t="s">
        <v>228</v>
      </c>
      <c r="B25" s="64" t="s">
        <v>102</v>
      </c>
      <c r="C25" s="65"/>
      <c r="D25" s="65"/>
      <c r="E25" s="65"/>
      <c r="F25" s="65"/>
      <c r="G25" s="207">
        <v>11207.4</v>
      </c>
      <c r="J25" s="12"/>
    </row>
    <row r="26" spans="1:7" ht="15.75" thickBot="1">
      <c r="A26" s="229"/>
      <c r="B26" s="230"/>
      <c r="C26" s="76" t="e">
        <f>C7+C18</f>
        <v>#REF!</v>
      </c>
      <c r="D26" s="76" t="e">
        <f>D7+D18</f>
        <v>#REF!</v>
      </c>
      <c r="E26" s="76" t="e">
        <f>E7+E18</f>
        <v>#REF!</v>
      </c>
      <c r="F26" s="76" t="e">
        <f>F7+F18</f>
        <v>#REF!</v>
      </c>
      <c r="G26" s="208">
        <f>G7+G18</f>
        <v>111456.9</v>
      </c>
    </row>
    <row r="27" spans="1:7" ht="12.75">
      <c r="A27" s="13"/>
      <c r="B27" s="14"/>
      <c r="C27" s="15"/>
      <c r="D27" s="15"/>
      <c r="E27" s="15"/>
      <c r="F27" s="15"/>
      <c r="G27" s="15"/>
    </row>
    <row r="28" spans="1:7" ht="12.75">
      <c r="A28" s="8"/>
      <c r="B28" s="9"/>
      <c r="C28" s="10"/>
      <c r="D28" s="10"/>
      <c r="E28" s="10"/>
      <c r="F28" s="10"/>
      <c r="G28" s="10"/>
    </row>
    <row r="29" spans="1:8" ht="15">
      <c r="A29" s="16"/>
      <c r="B29" s="16"/>
      <c r="C29" s="16"/>
      <c r="D29" s="16"/>
      <c r="E29" s="16"/>
      <c r="F29" s="17"/>
      <c r="G29" s="17"/>
      <c r="H29" s="4"/>
    </row>
    <row r="30" spans="1:8" ht="15.75" customHeight="1" hidden="1">
      <c r="A30" s="16" t="s">
        <v>39</v>
      </c>
      <c r="B30" s="16" t="s">
        <v>40</v>
      </c>
      <c r="C30" s="16"/>
      <c r="D30" s="16"/>
      <c r="E30" s="16"/>
      <c r="F30" s="18"/>
      <c r="G30" s="32" t="s">
        <v>38</v>
      </c>
      <c r="H30" s="6"/>
    </row>
    <row r="32" ht="12.75">
      <c r="G32" s="12"/>
    </row>
  </sheetData>
  <sheetProtection/>
  <mergeCells count="3">
    <mergeCell ref="A26:B26"/>
    <mergeCell ref="A2:G2"/>
    <mergeCell ref="A4:G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4">
      <selection activeCell="A7" sqref="A7:L7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9.75390625" style="0" customWidth="1"/>
  </cols>
  <sheetData>
    <row r="1" spans="1:2" ht="12.75" customHeight="1" hidden="1">
      <c r="A1" s="236"/>
      <c r="B1" s="236"/>
    </row>
    <row r="2" spans="1:2" ht="12.75" customHeight="1" hidden="1">
      <c r="A2" s="236"/>
      <c r="B2" s="236"/>
    </row>
    <row r="3" spans="1:2" ht="12.75" customHeight="1" hidden="1">
      <c r="A3" s="236"/>
      <c r="B3" s="236"/>
    </row>
    <row r="4" spans="1:2" ht="12.75">
      <c r="A4" s="236"/>
      <c r="B4" s="236"/>
    </row>
    <row r="5" spans="1:12" ht="21" customHeight="1">
      <c r="A5" s="20"/>
      <c r="B5" s="231" t="s">
        <v>254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35" t="s">
        <v>251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8" ht="13.5" thickBot="1">
      <c r="A8" s="3"/>
    </row>
    <row r="9" spans="1:12" ht="66" customHeight="1" thickBot="1">
      <c r="A9" s="191" t="s">
        <v>0</v>
      </c>
      <c r="B9" s="192" t="s">
        <v>1</v>
      </c>
      <c r="C9" s="192" t="s">
        <v>2</v>
      </c>
      <c r="D9" s="193" t="s">
        <v>3</v>
      </c>
      <c r="E9" s="193" t="s">
        <v>4</v>
      </c>
      <c r="F9" s="193" t="s">
        <v>5</v>
      </c>
      <c r="G9" s="194" t="s">
        <v>6</v>
      </c>
      <c r="H9" s="193" t="s">
        <v>7</v>
      </c>
      <c r="I9" s="193" t="s">
        <v>8</v>
      </c>
      <c r="J9" s="193" t="s">
        <v>9</v>
      </c>
      <c r="K9" s="193" t="s">
        <v>10</v>
      </c>
      <c r="L9" s="185" t="s">
        <v>250</v>
      </c>
    </row>
    <row r="10" spans="1:12" s="1" customFormat="1" ht="17.25" customHeight="1">
      <c r="A10" s="77">
        <v>1</v>
      </c>
      <c r="B10" s="78" t="s">
        <v>11</v>
      </c>
      <c r="C10" s="79" t="s">
        <v>12</v>
      </c>
      <c r="D10" s="80"/>
      <c r="E10" s="81"/>
      <c r="F10" s="81"/>
      <c r="G10" s="82" t="e">
        <f>H10+I10+J10+K10</f>
        <v>#REF!</v>
      </c>
      <c r="H10" s="83" t="e">
        <f>H11+H12+H13+H15+H16+#REF!</f>
        <v>#REF!</v>
      </c>
      <c r="I10" s="83" t="e">
        <f>I11+I12+I13+I15+I16+#REF!</f>
        <v>#REF!</v>
      </c>
      <c r="J10" s="83" t="e">
        <f>J11+J12+J13+J15+J16+#REF!</f>
        <v>#REF!</v>
      </c>
      <c r="K10" s="83" t="e">
        <f>K11+K12+K13+K15+K16+#REF!</f>
        <v>#REF!</v>
      </c>
      <c r="L10" s="160">
        <f>L11+L12+L13+L15+L16+L14</f>
        <v>35201.1</v>
      </c>
    </row>
    <row r="11" spans="1:12" s="1" customFormat="1" ht="27" customHeight="1">
      <c r="A11" s="62">
        <f>A10+1</f>
        <v>2</v>
      </c>
      <c r="B11" s="84" t="s">
        <v>46</v>
      </c>
      <c r="C11" s="85" t="s">
        <v>13</v>
      </c>
      <c r="D11" s="86" t="s">
        <v>14</v>
      </c>
      <c r="E11" s="85"/>
      <c r="F11" s="87"/>
      <c r="G11" s="88" t="e">
        <f>H11+I11+J11+K11</f>
        <v>#REF!</v>
      </c>
      <c r="H11" s="89" t="e">
        <f>#REF!+#REF!</f>
        <v>#REF!</v>
      </c>
      <c r="I11" s="89" t="e">
        <f>#REF!+#REF!</f>
        <v>#REF!</v>
      </c>
      <c r="J11" s="89" t="e">
        <f>#REF!+#REF!</f>
        <v>#REF!</v>
      </c>
      <c r="K11" s="89" t="e">
        <f>#REF!+#REF!+#REF!</f>
        <v>#REF!</v>
      </c>
      <c r="L11" s="161">
        <v>1413.4</v>
      </c>
    </row>
    <row r="12" spans="1:13" s="1" customFormat="1" ht="25.5" customHeight="1">
      <c r="A12" s="62">
        <f aca="true" t="shared" si="0" ref="A12:A55">A11+1</f>
        <v>3</v>
      </c>
      <c r="B12" s="84" t="s">
        <v>47</v>
      </c>
      <c r="C12" s="85" t="s">
        <v>15</v>
      </c>
      <c r="D12" s="86" t="s">
        <v>14</v>
      </c>
      <c r="E12" s="85"/>
      <c r="F12" s="87"/>
      <c r="G12" s="88" t="e">
        <f>H12+I12+J12+K12</f>
        <v>#REF!</v>
      </c>
      <c r="H12" s="89" t="e">
        <f>#REF!+#REF!+#REF!+#REF!+#REF!+#REF!+#REF!+#REF!+#REF!</f>
        <v>#REF!</v>
      </c>
      <c r="I12" s="89" t="e">
        <f>#REF!+#REF!+#REF!+#REF!+#REF!+#REF!+#REF!+#REF!</f>
        <v>#REF!</v>
      </c>
      <c r="J12" s="89" t="e">
        <f>#REF!+#REF!+#REF!+#REF!+#REF!+#REF!+#REF!+#REF!+#REF!</f>
        <v>#REF!</v>
      </c>
      <c r="K12" s="89" t="e">
        <f>#REF!+#REF!+#REF!+#REF!+#REF!+#REF!+#REF!</f>
        <v>#REF!</v>
      </c>
      <c r="L12" s="161">
        <f>1191.6+3879+297.9</f>
        <v>5368.5</v>
      </c>
      <c r="M12" s="218"/>
    </row>
    <row r="13" spans="1:12" s="1" customFormat="1" ht="27" customHeight="1">
      <c r="A13" s="62">
        <f t="shared" si="0"/>
        <v>4</v>
      </c>
      <c r="B13" s="84" t="s">
        <v>48</v>
      </c>
      <c r="C13" s="85" t="s">
        <v>16</v>
      </c>
      <c r="D13" s="85"/>
      <c r="E13" s="85"/>
      <c r="F13" s="87"/>
      <c r="G13" s="88" t="e">
        <f>H13+I13+J13+K13</f>
        <v>#REF!</v>
      </c>
      <c r="H13" s="89" t="e">
        <f>#REF!+#REF!+#REF!+#REF!+#REF!+#REF!+#REF!+#REF!+#REF!+#REF!+#REF!</f>
        <v>#REF!</v>
      </c>
      <c r="I13" s="89" t="e">
        <f>#REF!+#REF!+#REF!+#REF!+#REF!+#REF!+#REF!+#REF!+#REF!+#REF!+#REF!</f>
        <v>#REF!</v>
      </c>
      <c r="J13" s="89" t="e">
        <f>#REF!+#REF!+#REF!+#REF!+#REF!+#REF!+#REF!+#REF!+#REF!+#REF!+#REF!</f>
        <v>#REF!</v>
      </c>
      <c r="K13" s="89" t="e">
        <f>#REF!+#REF!+#REF!+#REF!+#REF!+#REF!+#REF!+#REF!+#REF!+#REF!+#REF!</f>
        <v>#REF!</v>
      </c>
      <c r="L13" s="161">
        <f>1383.4+20183+2922.6</f>
        <v>24489</v>
      </c>
    </row>
    <row r="14" spans="1:12" s="1" customFormat="1" ht="15" customHeight="1">
      <c r="A14" s="62">
        <f t="shared" si="0"/>
        <v>5</v>
      </c>
      <c r="B14" s="90" t="s">
        <v>110</v>
      </c>
      <c r="C14" s="85" t="s">
        <v>111</v>
      </c>
      <c r="D14" s="85"/>
      <c r="E14" s="85"/>
      <c r="F14" s="87"/>
      <c r="G14" s="88"/>
      <c r="H14" s="89"/>
      <c r="I14" s="89"/>
      <c r="J14" s="89"/>
      <c r="K14" s="89"/>
      <c r="L14" s="161">
        <v>0</v>
      </c>
    </row>
    <row r="15" spans="1:12" s="1" customFormat="1" ht="14.25">
      <c r="A15" s="62">
        <f t="shared" si="0"/>
        <v>6</v>
      </c>
      <c r="B15" s="91" t="s">
        <v>37</v>
      </c>
      <c r="C15" s="85" t="s">
        <v>49</v>
      </c>
      <c r="D15" s="86"/>
      <c r="E15" s="85"/>
      <c r="F15" s="87"/>
      <c r="G15" s="88"/>
      <c r="H15" s="89"/>
      <c r="I15" s="89"/>
      <c r="J15" s="89"/>
      <c r="K15" s="89"/>
      <c r="L15" s="162">
        <v>0</v>
      </c>
    </row>
    <row r="16" spans="1:13" s="1" customFormat="1" ht="15">
      <c r="A16" s="62">
        <f t="shared" si="0"/>
        <v>7</v>
      </c>
      <c r="B16" s="92" t="s">
        <v>17</v>
      </c>
      <c r="C16" s="93" t="s">
        <v>50</v>
      </c>
      <c r="D16" s="93"/>
      <c r="E16" s="93"/>
      <c r="F16" s="94"/>
      <c r="G16" s="95">
        <f>G17</f>
        <v>400</v>
      </c>
      <c r="H16" s="96"/>
      <c r="I16" s="96"/>
      <c r="J16" s="96"/>
      <c r="K16" s="96"/>
      <c r="L16" s="163">
        <f>L17+L18+L19+L20+L21+L22+L23+L24+L26+L25</f>
        <v>3930.2</v>
      </c>
      <c r="M16" s="217"/>
    </row>
    <row r="17" spans="1:12" s="1" customFormat="1" ht="14.25" customHeight="1">
      <c r="A17" s="62">
        <f t="shared" si="0"/>
        <v>8</v>
      </c>
      <c r="B17" s="92" t="s">
        <v>63</v>
      </c>
      <c r="C17" s="85" t="s">
        <v>50</v>
      </c>
      <c r="D17" s="85" t="s">
        <v>18</v>
      </c>
      <c r="E17" s="85" t="s">
        <v>19</v>
      </c>
      <c r="F17" s="87"/>
      <c r="G17" s="88">
        <f>H17+I17+J17+K17</f>
        <v>400</v>
      </c>
      <c r="H17" s="89">
        <v>100</v>
      </c>
      <c r="I17" s="89">
        <v>100</v>
      </c>
      <c r="J17" s="89">
        <v>100</v>
      </c>
      <c r="K17" s="89">
        <v>100</v>
      </c>
      <c r="L17" s="161">
        <v>0</v>
      </c>
    </row>
    <row r="18" spans="1:12" s="1" customFormat="1" ht="24" customHeight="1">
      <c r="A18" s="62">
        <f t="shared" si="0"/>
        <v>9</v>
      </c>
      <c r="B18" s="92" t="s">
        <v>197</v>
      </c>
      <c r="C18" s="85" t="s">
        <v>50</v>
      </c>
      <c r="D18" s="85"/>
      <c r="E18" s="85"/>
      <c r="F18" s="87"/>
      <c r="G18" s="88"/>
      <c r="H18" s="89"/>
      <c r="I18" s="89"/>
      <c r="J18" s="89"/>
      <c r="K18" s="89"/>
      <c r="L18" s="161">
        <v>7.8</v>
      </c>
    </row>
    <row r="19" spans="1:12" s="1" customFormat="1" ht="25.5" customHeight="1">
      <c r="A19" s="62">
        <f t="shared" si="0"/>
        <v>10</v>
      </c>
      <c r="B19" s="144" t="s">
        <v>173</v>
      </c>
      <c r="C19" s="85" t="s">
        <v>50</v>
      </c>
      <c r="D19" s="85"/>
      <c r="E19" s="85"/>
      <c r="F19" s="87"/>
      <c r="G19" s="88"/>
      <c r="H19" s="89"/>
      <c r="I19" s="89"/>
      <c r="J19" s="89"/>
      <c r="K19" s="89"/>
      <c r="L19" s="161">
        <v>96</v>
      </c>
    </row>
    <row r="20" spans="1:12" s="1" customFormat="1" ht="27" customHeight="1">
      <c r="A20" s="62">
        <f t="shared" si="0"/>
        <v>11</v>
      </c>
      <c r="B20" s="98" t="s">
        <v>146</v>
      </c>
      <c r="C20" s="85" t="s">
        <v>50</v>
      </c>
      <c r="D20" s="85" t="s">
        <v>20</v>
      </c>
      <c r="E20" s="85" t="s">
        <v>19</v>
      </c>
      <c r="F20" s="87">
        <v>226</v>
      </c>
      <c r="G20" s="88">
        <f>G17</f>
        <v>400</v>
      </c>
      <c r="H20" s="89">
        <f>H17</f>
        <v>100</v>
      </c>
      <c r="I20" s="89">
        <f>I17</f>
        <v>100</v>
      </c>
      <c r="J20" s="89">
        <f>J17</f>
        <v>100</v>
      </c>
      <c r="K20" s="89">
        <f>K17</f>
        <v>100</v>
      </c>
      <c r="L20" s="162">
        <v>0</v>
      </c>
    </row>
    <row r="21" spans="1:12" s="1" customFormat="1" ht="27.75" customHeight="1">
      <c r="A21" s="62">
        <f t="shared" si="0"/>
        <v>12</v>
      </c>
      <c r="B21" s="99" t="s">
        <v>185</v>
      </c>
      <c r="C21" s="85" t="s">
        <v>50</v>
      </c>
      <c r="D21" s="85"/>
      <c r="E21" s="85"/>
      <c r="F21" s="87"/>
      <c r="G21" s="88"/>
      <c r="H21" s="89"/>
      <c r="I21" s="89"/>
      <c r="J21" s="89"/>
      <c r="K21" s="89"/>
      <c r="L21" s="162">
        <v>1474.1</v>
      </c>
    </row>
    <row r="22" spans="1:12" s="1" customFormat="1" ht="40.5" customHeight="1">
      <c r="A22" s="62">
        <f t="shared" si="0"/>
        <v>13</v>
      </c>
      <c r="B22" s="100" t="s">
        <v>194</v>
      </c>
      <c r="C22" s="85" t="s">
        <v>50</v>
      </c>
      <c r="D22" s="85"/>
      <c r="E22" s="85"/>
      <c r="F22" s="87"/>
      <c r="G22" s="88"/>
      <c r="H22" s="89"/>
      <c r="I22" s="89"/>
      <c r="J22" s="89"/>
      <c r="K22" s="89"/>
      <c r="L22" s="162">
        <v>0</v>
      </c>
    </row>
    <row r="23" spans="1:12" s="1" customFormat="1" ht="51" customHeight="1">
      <c r="A23" s="62">
        <f t="shared" si="0"/>
        <v>14</v>
      </c>
      <c r="B23" s="100" t="s">
        <v>203</v>
      </c>
      <c r="C23" s="85" t="s">
        <v>50</v>
      </c>
      <c r="D23" s="85"/>
      <c r="E23" s="85"/>
      <c r="F23" s="87"/>
      <c r="G23" s="88"/>
      <c r="H23" s="89"/>
      <c r="I23" s="89"/>
      <c r="J23" s="89"/>
      <c r="K23" s="89"/>
      <c r="L23" s="162">
        <v>0</v>
      </c>
    </row>
    <row r="24" spans="1:12" s="1" customFormat="1" ht="16.5" customHeight="1">
      <c r="A24" s="62">
        <f t="shared" si="0"/>
        <v>15</v>
      </c>
      <c r="B24" s="100" t="s">
        <v>175</v>
      </c>
      <c r="C24" s="101" t="s">
        <v>50</v>
      </c>
      <c r="D24" s="101"/>
      <c r="E24" s="101"/>
      <c r="F24" s="102"/>
      <c r="G24" s="103"/>
      <c r="H24" s="104"/>
      <c r="I24" s="104"/>
      <c r="J24" s="104"/>
      <c r="K24" s="104"/>
      <c r="L24" s="164">
        <v>2310.3</v>
      </c>
    </row>
    <row r="25" spans="1:12" s="1" customFormat="1" ht="31.5" customHeight="1">
      <c r="A25" s="62"/>
      <c r="B25" s="100" t="s">
        <v>252</v>
      </c>
      <c r="C25" s="101" t="s">
        <v>50</v>
      </c>
      <c r="D25" s="101"/>
      <c r="E25" s="101"/>
      <c r="F25" s="102"/>
      <c r="G25" s="103"/>
      <c r="H25" s="104"/>
      <c r="I25" s="104"/>
      <c r="J25" s="104"/>
      <c r="K25" s="104"/>
      <c r="L25" s="164">
        <v>5.1</v>
      </c>
    </row>
    <row r="26" spans="1:12" s="1" customFormat="1" ht="58.5" customHeight="1">
      <c r="A26" s="62">
        <f>A24+1</f>
        <v>16</v>
      </c>
      <c r="B26" s="100" t="s">
        <v>233</v>
      </c>
      <c r="C26" s="101" t="s">
        <v>50</v>
      </c>
      <c r="D26" s="101"/>
      <c r="E26" s="101"/>
      <c r="F26" s="102"/>
      <c r="G26" s="103"/>
      <c r="H26" s="104"/>
      <c r="I26" s="104"/>
      <c r="J26" s="104"/>
      <c r="K26" s="104"/>
      <c r="L26" s="164">
        <v>36.9</v>
      </c>
    </row>
    <row r="27" spans="1:12" s="1" customFormat="1" ht="18" customHeight="1">
      <c r="A27" s="62">
        <f t="shared" si="0"/>
        <v>17</v>
      </c>
      <c r="B27" s="225" t="s">
        <v>55</v>
      </c>
      <c r="C27" s="93" t="s">
        <v>56</v>
      </c>
      <c r="D27" s="93"/>
      <c r="E27" s="93"/>
      <c r="F27" s="94"/>
      <c r="G27" s="95"/>
      <c r="H27" s="96"/>
      <c r="I27" s="96"/>
      <c r="J27" s="96"/>
      <c r="K27" s="96"/>
      <c r="L27" s="163">
        <f>L28+L29</f>
        <v>67</v>
      </c>
    </row>
    <row r="28" spans="1:12" s="1" customFormat="1" ht="86.25" customHeight="1">
      <c r="A28" s="62">
        <f t="shared" si="0"/>
        <v>18</v>
      </c>
      <c r="B28" s="142" t="s">
        <v>204</v>
      </c>
      <c r="C28" s="105" t="s">
        <v>21</v>
      </c>
      <c r="D28" s="79" t="s">
        <v>22</v>
      </c>
      <c r="E28" s="106"/>
      <c r="F28" s="106"/>
      <c r="G28" s="107">
        <f>H28+I28+J28+K28</f>
        <v>0</v>
      </c>
      <c r="H28" s="108"/>
      <c r="I28" s="108"/>
      <c r="J28" s="108"/>
      <c r="K28" s="108"/>
      <c r="L28" s="165">
        <v>10</v>
      </c>
    </row>
    <row r="29" spans="1:12" s="1" customFormat="1" ht="39" customHeight="1">
      <c r="A29" s="62">
        <f t="shared" si="0"/>
        <v>19</v>
      </c>
      <c r="B29" s="227" t="s">
        <v>248</v>
      </c>
      <c r="C29" s="105" t="s">
        <v>249</v>
      </c>
      <c r="D29" s="79"/>
      <c r="E29" s="106"/>
      <c r="F29" s="106"/>
      <c r="G29" s="107"/>
      <c r="H29" s="108"/>
      <c r="I29" s="108"/>
      <c r="J29" s="108"/>
      <c r="K29" s="108"/>
      <c r="L29" s="165">
        <f>L30</f>
        <v>57</v>
      </c>
    </row>
    <row r="30" spans="1:12" s="1" customFormat="1" ht="86.25" customHeight="1">
      <c r="A30" s="62"/>
      <c r="B30" s="142" t="s">
        <v>204</v>
      </c>
      <c r="C30" s="105" t="s">
        <v>249</v>
      </c>
      <c r="D30" s="79"/>
      <c r="E30" s="106"/>
      <c r="F30" s="106"/>
      <c r="G30" s="107"/>
      <c r="H30" s="108"/>
      <c r="I30" s="108"/>
      <c r="J30" s="108"/>
      <c r="K30" s="108"/>
      <c r="L30" s="165">
        <v>57</v>
      </c>
    </row>
    <row r="31" spans="1:12" s="1" customFormat="1" ht="16.5" customHeight="1">
      <c r="A31" s="62">
        <f>A29+1</f>
        <v>20</v>
      </c>
      <c r="B31" s="132" t="s">
        <v>137</v>
      </c>
      <c r="C31" s="93" t="s">
        <v>138</v>
      </c>
      <c r="D31" s="93"/>
      <c r="E31" s="110"/>
      <c r="F31" s="110"/>
      <c r="G31" s="95"/>
      <c r="H31" s="96"/>
      <c r="I31" s="96"/>
      <c r="J31" s="96"/>
      <c r="K31" s="96"/>
      <c r="L31" s="166">
        <f>L32+L33</f>
        <v>465.9</v>
      </c>
    </row>
    <row r="32" spans="1:12" s="1" customFormat="1" ht="31.5" customHeight="1">
      <c r="A32" s="62">
        <f t="shared" si="0"/>
        <v>21</v>
      </c>
      <c r="B32" s="133" t="s">
        <v>142</v>
      </c>
      <c r="C32" s="85" t="s">
        <v>139</v>
      </c>
      <c r="D32" s="93"/>
      <c r="E32" s="110"/>
      <c r="F32" s="110"/>
      <c r="G32" s="95"/>
      <c r="H32" s="96"/>
      <c r="I32" s="96"/>
      <c r="J32" s="96"/>
      <c r="K32" s="96"/>
      <c r="L32" s="161">
        <v>88.9</v>
      </c>
    </row>
    <row r="33" spans="1:12" s="1" customFormat="1" ht="41.25" customHeight="1">
      <c r="A33" s="62">
        <f t="shared" si="0"/>
        <v>22</v>
      </c>
      <c r="B33" s="219" t="s">
        <v>240</v>
      </c>
      <c r="C33" s="220" t="s">
        <v>239</v>
      </c>
      <c r="D33" s="221"/>
      <c r="E33" s="222"/>
      <c r="F33" s="222"/>
      <c r="G33" s="223"/>
      <c r="H33" s="96"/>
      <c r="I33" s="96"/>
      <c r="J33" s="96"/>
      <c r="K33" s="96"/>
      <c r="L33" s="161">
        <v>377</v>
      </c>
    </row>
    <row r="34" spans="1:12" s="1" customFormat="1" ht="19.5" customHeight="1">
      <c r="A34" s="62">
        <f t="shared" si="0"/>
        <v>23</v>
      </c>
      <c r="B34" s="122" t="s">
        <v>23</v>
      </c>
      <c r="C34" s="93" t="s">
        <v>24</v>
      </c>
      <c r="D34" s="93"/>
      <c r="E34" s="94"/>
      <c r="F34" s="94" t="s">
        <v>25</v>
      </c>
      <c r="G34" s="95">
        <v>0</v>
      </c>
      <c r="H34" s="97" t="e">
        <f>#REF!+H35+#REF!</f>
        <v>#REF!</v>
      </c>
      <c r="I34" s="97" t="e">
        <f>#REF!+I35+#REF!</f>
        <v>#REF!</v>
      </c>
      <c r="J34" s="97" t="e">
        <f>#REF!+J35+#REF!</f>
        <v>#REF!</v>
      </c>
      <c r="K34" s="97" t="e">
        <f>#REF!+K35+#REF!</f>
        <v>#REF!</v>
      </c>
      <c r="L34" s="163">
        <f>L35</f>
        <v>33054.8</v>
      </c>
    </row>
    <row r="35" spans="1:12" s="1" customFormat="1" ht="27.75" customHeight="1">
      <c r="A35" s="62">
        <f t="shared" si="0"/>
        <v>24</v>
      </c>
      <c r="B35" s="92" t="s">
        <v>118</v>
      </c>
      <c r="C35" s="85" t="s">
        <v>57</v>
      </c>
      <c r="D35" s="93"/>
      <c r="E35" s="94"/>
      <c r="F35" s="94"/>
      <c r="G35" s="95"/>
      <c r="H35" s="89"/>
      <c r="I35" s="89"/>
      <c r="J35" s="89"/>
      <c r="K35" s="89"/>
      <c r="L35" s="161">
        <v>33054.8</v>
      </c>
    </row>
    <row r="36" spans="1:12" s="1" customFormat="1" ht="30" customHeight="1">
      <c r="A36" s="62">
        <f t="shared" si="0"/>
        <v>25</v>
      </c>
      <c r="B36" s="128" t="s">
        <v>127</v>
      </c>
      <c r="C36" s="93" t="s">
        <v>128</v>
      </c>
      <c r="D36" s="93"/>
      <c r="E36" s="94"/>
      <c r="F36" s="94"/>
      <c r="G36" s="95"/>
      <c r="H36" s="96"/>
      <c r="I36" s="96"/>
      <c r="J36" s="96"/>
      <c r="K36" s="96"/>
      <c r="L36" s="166">
        <f>L37</f>
        <v>193.6</v>
      </c>
    </row>
    <row r="37" spans="1:12" s="1" customFormat="1" ht="30" customHeight="1">
      <c r="A37" s="62">
        <f t="shared" si="0"/>
        <v>26</v>
      </c>
      <c r="B37" s="92" t="s">
        <v>130</v>
      </c>
      <c r="C37" s="85" t="s">
        <v>129</v>
      </c>
      <c r="D37" s="93"/>
      <c r="E37" s="94"/>
      <c r="F37" s="94"/>
      <c r="G37" s="95"/>
      <c r="H37" s="89"/>
      <c r="I37" s="89"/>
      <c r="J37" s="89"/>
      <c r="K37" s="89"/>
      <c r="L37" s="161">
        <v>193.6</v>
      </c>
    </row>
    <row r="38" spans="1:12" s="1" customFormat="1" ht="19.5" customHeight="1">
      <c r="A38" s="62">
        <f t="shared" si="0"/>
        <v>27</v>
      </c>
      <c r="B38" s="122" t="s">
        <v>26</v>
      </c>
      <c r="C38" s="93" t="s">
        <v>27</v>
      </c>
      <c r="D38" s="110"/>
      <c r="E38" s="110"/>
      <c r="F38" s="94"/>
      <c r="G38" s="95" t="e">
        <f>H38+I38+J38+K38</f>
        <v>#REF!</v>
      </c>
      <c r="H38" s="96" t="e">
        <f>#REF!</f>
        <v>#REF!</v>
      </c>
      <c r="I38" s="96" t="e">
        <f>#REF!</f>
        <v>#REF!</v>
      </c>
      <c r="J38" s="96" t="e">
        <f>#REF!</f>
        <v>#REF!</v>
      </c>
      <c r="K38" s="96" t="e">
        <f>#REF!</f>
        <v>#REF!</v>
      </c>
      <c r="L38" s="163">
        <f>L39+L40+L41+L42</f>
        <v>128.2</v>
      </c>
    </row>
    <row r="39" spans="1:12" s="1" customFormat="1" ht="75" customHeight="1">
      <c r="A39" s="62">
        <f t="shared" si="0"/>
        <v>28</v>
      </c>
      <c r="B39" s="90" t="s">
        <v>119</v>
      </c>
      <c r="C39" s="85" t="s">
        <v>93</v>
      </c>
      <c r="D39" s="110"/>
      <c r="E39" s="110"/>
      <c r="F39" s="94"/>
      <c r="G39" s="95"/>
      <c r="H39" s="96"/>
      <c r="I39" s="96"/>
      <c r="J39" s="96"/>
      <c r="K39" s="96"/>
      <c r="L39" s="167">
        <v>6.5</v>
      </c>
    </row>
    <row r="40" spans="1:12" s="1" customFormat="1" ht="31.5" customHeight="1">
      <c r="A40" s="62">
        <f t="shared" si="0"/>
        <v>29</v>
      </c>
      <c r="B40" s="90" t="s">
        <v>187</v>
      </c>
      <c r="C40" s="85" t="s">
        <v>188</v>
      </c>
      <c r="D40" s="110"/>
      <c r="E40" s="110"/>
      <c r="F40" s="94"/>
      <c r="G40" s="95"/>
      <c r="H40" s="96"/>
      <c r="I40" s="96"/>
      <c r="J40" s="96"/>
      <c r="K40" s="96"/>
      <c r="L40" s="167">
        <v>109</v>
      </c>
    </row>
    <row r="41" spans="1:12" s="1" customFormat="1" ht="25.5" customHeight="1">
      <c r="A41" s="62">
        <f t="shared" si="0"/>
        <v>30</v>
      </c>
      <c r="B41" s="90" t="s">
        <v>187</v>
      </c>
      <c r="C41" s="85" t="s">
        <v>189</v>
      </c>
      <c r="D41" s="110"/>
      <c r="E41" s="110"/>
      <c r="F41" s="94"/>
      <c r="G41" s="95"/>
      <c r="H41" s="96"/>
      <c r="I41" s="96"/>
      <c r="J41" s="96"/>
      <c r="K41" s="96"/>
      <c r="L41" s="167">
        <v>0</v>
      </c>
    </row>
    <row r="42" spans="1:12" s="1" customFormat="1" ht="44.25" customHeight="1">
      <c r="A42" s="62">
        <f t="shared" si="0"/>
        <v>31</v>
      </c>
      <c r="B42" s="100" t="s">
        <v>194</v>
      </c>
      <c r="C42" s="85" t="s">
        <v>189</v>
      </c>
      <c r="D42" s="110"/>
      <c r="E42" s="110"/>
      <c r="F42" s="94"/>
      <c r="G42" s="95"/>
      <c r="H42" s="96"/>
      <c r="I42" s="96"/>
      <c r="J42" s="96"/>
      <c r="K42" s="96"/>
      <c r="L42" s="167">
        <v>12.7</v>
      </c>
    </row>
    <row r="43" spans="1:12" s="1" customFormat="1" ht="18" customHeight="1">
      <c r="A43" s="62">
        <f t="shared" si="0"/>
        <v>32</v>
      </c>
      <c r="B43" s="122" t="s">
        <v>51</v>
      </c>
      <c r="C43" s="93" t="s">
        <v>28</v>
      </c>
      <c r="D43" s="94"/>
      <c r="E43" s="94"/>
      <c r="F43" s="94"/>
      <c r="G43" s="95" t="e">
        <f>H43+I43+J43+K43</f>
        <v>#REF!</v>
      </c>
      <c r="H43" s="96" t="e">
        <f>#REF!+#REF!</f>
        <v>#REF!</v>
      </c>
      <c r="I43" s="96" t="e">
        <f>#REF!+#REF!</f>
        <v>#REF!</v>
      </c>
      <c r="J43" s="96" t="e">
        <f>#REF!+#REF!</f>
        <v>#REF!</v>
      </c>
      <c r="K43" s="96" t="e">
        <f>#REF!+#REF!</f>
        <v>#REF!</v>
      </c>
      <c r="L43" s="163">
        <f>L44+L45</f>
        <v>8929.1</v>
      </c>
    </row>
    <row r="44" spans="1:12" s="1" customFormat="1" ht="39.75" customHeight="1">
      <c r="A44" s="62">
        <f t="shared" si="0"/>
        <v>33</v>
      </c>
      <c r="B44" s="111" t="s">
        <v>120</v>
      </c>
      <c r="C44" s="101" t="s">
        <v>29</v>
      </c>
      <c r="D44" s="101"/>
      <c r="E44" s="102"/>
      <c r="F44" s="102"/>
      <c r="G44" s="103"/>
      <c r="H44" s="104"/>
      <c r="I44" s="104"/>
      <c r="J44" s="104"/>
      <c r="K44" s="104"/>
      <c r="L44" s="164">
        <v>8386.7</v>
      </c>
    </row>
    <row r="45" spans="1:12" s="1" customFormat="1" ht="39.75" customHeight="1">
      <c r="A45" s="62">
        <f t="shared" si="0"/>
        <v>34</v>
      </c>
      <c r="B45" s="98" t="s">
        <v>121</v>
      </c>
      <c r="C45" s="101" t="s">
        <v>109</v>
      </c>
      <c r="D45" s="101"/>
      <c r="E45" s="102"/>
      <c r="F45" s="102"/>
      <c r="G45" s="103"/>
      <c r="H45" s="104"/>
      <c r="I45" s="104"/>
      <c r="J45" s="104"/>
      <c r="K45" s="104"/>
      <c r="L45" s="164">
        <v>542.4</v>
      </c>
    </row>
    <row r="46" spans="1:12" s="1" customFormat="1" ht="19.5" customHeight="1">
      <c r="A46" s="62">
        <f t="shared" si="0"/>
        <v>35</v>
      </c>
      <c r="B46" s="122" t="s">
        <v>31</v>
      </c>
      <c r="C46" s="93" t="s">
        <v>58</v>
      </c>
      <c r="D46" s="93"/>
      <c r="E46" s="94"/>
      <c r="F46" s="94"/>
      <c r="G46" s="95"/>
      <c r="H46" s="96"/>
      <c r="I46" s="96"/>
      <c r="J46" s="96"/>
      <c r="K46" s="96"/>
      <c r="L46" s="163">
        <f>L47+L48</f>
        <v>27307.2</v>
      </c>
    </row>
    <row r="47" spans="1:12" s="1" customFormat="1" ht="18.75" customHeight="1">
      <c r="A47" s="62">
        <f t="shared" si="0"/>
        <v>36</v>
      </c>
      <c r="B47" s="197" t="s">
        <v>214</v>
      </c>
      <c r="C47" s="85" t="s">
        <v>196</v>
      </c>
      <c r="D47" s="117">
        <v>1003</v>
      </c>
      <c r="E47" s="112"/>
      <c r="F47" s="112"/>
      <c r="G47" s="107"/>
      <c r="H47" s="108"/>
      <c r="I47" s="108"/>
      <c r="J47" s="108"/>
      <c r="K47" s="108"/>
      <c r="L47" s="168">
        <v>434.4</v>
      </c>
    </row>
    <row r="48" spans="1:12" s="1" customFormat="1" ht="15.75" customHeight="1">
      <c r="A48" s="62">
        <f t="shared" si="0"/>
        <v>37</v>
      </c>
      <c r="B48" s="196" t="s">
        <v>52</v>
      </c>
      <c r="C48" s="105" t="s">
        <v>32</v>
      </c>
      <c r="D48" s="105"/>
      <c r="E48" s="81"/>
      <c r="F48" s="81"/>
      <c r="G48" s="82"/>
      <c r="H48" s="109"/>
      <c r="I48" s="109"/>
      <c r="J48" s="109"/>
      <c r="K48" s="109"/>
      <c r="L48" s="168">
        <f>L49+L50</f>
        <v>26872.8</v>
      </c>
    </row>
    <row r="49" spans="1:12" s="1" customFormat="1" ht="41.25" customHeight="1">
      <c r="A49" s="62">
        <f t="shared" si="0"/>
        <v>38</v>
      </c>
      <c r="B49" s="98" t="s">
        <v>132</v>
      </c>
      <c r="C49" s="85" t="s">
        <v>32</v>
      </c>
      <c r="D49" s="85"/>
      <c r="E49" s="87"/>
      <c r="F49" s="87"/>
      <c r="G49" s="88"/>
      <c r="H49" s="89"/>
      <c r="I49" s="89"/>
      <c r="J49" s="89"/>
      <c r="K49" s="89"/>
      <c r="L49" s="162">
        <v>15665.4</v>
      </c>
    </row>
    <row r="50" spans="1:12" s="1" customFormat="1" ht="27" customHeight="1">
      <c r="A50" s="62">
        <f t="shared" si="0"/>
        <v>39</v>
      </c>
      <c r="B50" s="98" t="s">
        <v>133</v>
      </c>
      <c r="C50" s="85" t="s">
        <v>32</v>
      </c>
      <c r="D50" s="85"/>
      <c r="E50" s="87"/>
      <c r="F50" s="87"/>
      <c r="G50" s="88"/>
      <c r="H50" s="89"/>
      <c r="I50" s="89"/>
      <c r="J50" s="89"/>
      <c r="K50" s="89"/>
      <c r="L50" s="162">
        <v>11207.4</v>
      </c>
    </row>
    <row r="51" spans="1:12" s="1" customFormat="1" ht="18" customHeight="1">
      <c r="A51" s="62">
        <f t="shared" si="0"/>
        <v>40</v>
      </c>
      <c r="B51" s="122" t="s">
        <v>53</v>
      </c>
      <c r="C51" s="93" t="s">
        <v>59</v>
      </c>
      <c r="D51" s="93"/>
      <c r="E51" s="94"/>
      <c r="F51" s="94"/>
      <c r="G51" s="95"/>
      <c r="H51" s="96"/>
      <c r="I51" s="96"/>
      <c r="J51" s="96"/>
      <c r="K51" s="96"/>
      <c r="L51" s="163">
        <f>L52</f>
        <v>0</v>
      </c>
    </row>
    <row r="52" spans="1:12" s="1" customFormat="1" ht="47.25" customHeight="1">
      <c r="A52" s="62">
        <f t="shared" si="0"/>
        <v>41</v>
      </c>
      <c r="B52" s="84" t="s">
        <v>193</v>
      </c>
      <c r="C52" s="85" t="s">
        <v>61</v>
      </c>
      <c r="D52" s="85"/>
      <c r="E52" s="87"/>
      <c r="F52" s="87"/>
      <c r="G52" s="88"/>
      <c r="H52" s="89"/>
      <c r="I52" s="89"/>
      <c r="J52" s="89"/>
      <c r="K52" s="89"/>
      <c r="L52" s="162"/>
    </row>
    <row r="53" spans="1:12" s="1" customFormat="1" ht="22.5" customHeight="1">
      <c r="A53" s="62">
        <f t="shared" si="0"/>
        <v>42</v>
      </c>
      <c r="B53" s="122" t="s">
        <v>54</v>
      </c>
      <c r="C53" s="93" t="s">
        <v>62</v>
      </c>
      <c r="D53" s="93"/>
      <c r="E53" s="94"/>
      <c r="F53" s="94"/>
      <c r="G53" s="95"/>
      <c r="H53" s="96"/>
      <c r="I53" s="96"/>
      <c r="J53" s="96"/>
      <c r="K53" s="96"/>
      <c r="L53" s="169">
        <f>L54+L55</f>
        <v>6835.4</v>
      </c>
    </row>
    <row r="54" spans="1:12" s="1" customFormat="1" ht="24.75" customHeight="1">
      <c r="A54" s="62">
        <f t="shared" si="0"/>
        <v>43</v>
      </c>
      <c r="B54" s="84" t="s">
        <v>183</v>
      </c>
      <c r="C54" s="101" t="s">
        <v>60</v>
      </c>
      <c r="D54" s="101"/>
      <c r="E54" s="102"/>
      <c r="F54" s="102"/>
      <c r="G54" s="103"/>
      <c r="H54" s="104"/>
      <c r="I54" s="104"/>
      <c r="J54" s="104"/>
      <c r="K54" s="104"/>
      <c r="L54" s="164">
        <v>4458.5</v>
      </c>
    </row>
    <row r="55" spans="1:12" s="1" customFormat="1" ht="24" customHeight="1" thickBot="1">
      <c r="A55" s="62">
        <f t="shared" si="0"/>
        <v>44</v>
      </c>
      <c r="B55" s="84" t="s">
        <v>184</v>
      </c>
      <c r="C55" s="113" t="s">
        <v>60</v>
      </c>
      <c r="D55" s="113"/>
      <c r="E55" s="114"/>
      <c r="F55" s="114"/>
      <c r="G55" s="115"/>
      <c r="H55" s="116"/>
      <c r="I55" s="116"/>
      <c r="J55" s="116"/>
      <c r="K55" s="116"/>
      <c r="L55" s="170">
        <v>2376.9</v>
      </c>
    </row>
    <row r="56" spans="1:13" ht="22.5" customHeight="1" thickBot="1">
      <c r="A56" s="118"/>
      <c r="B56" s="119" t="s">
        <v>33</v>
      </c>
      <c r="C56" s="120"/>
      <c r="D56" s="120"/>
      <c r="E56" s="120"/>
      <c r="F56" s="120"/>
      <c r="G56" s="120"/>
      <c r="H56" s="121" t="e">
        <f>H10+H27+H34+H38+H43+H46+H53+H51</f>
        <v>#REF!</v>
      </c>
      <c r="I56" s="121" t="e">
        <f>I10+I27+I34+I38+I43+I46+I53+I51</f>
        <v>#REF!</v>
      </c>
      <c r="J56" s="121" t="e">
        <f>J10+J27+J34+J38+J43+J46+J53+J51</f>
        <v>#REF!</v>
      </c>
      <c r="K56" s="121" t="e">
        <f>K10+K27+K34+K38+K43+K46+K53+K51</f>
        <v>#REF!</v>
      </c>
      <c r="L56" s="171">
        <f>L10+L27+L31+L34+L36+L38+L43+L46+L51+L53</f>
        <v>112182.3</v>
      </c>
      <c r="M56" s="180"/>
    </row>
    <row r="57" spans="1:11" ht="14.25">
      <c r="A57" s="5"/>
      <c r="B57" s="7"/>
      <c r="C57" s="7"/>
      <c r="D57" s="7"/>
      <c r="E57" s="7"/>
      <c r="F57" s="7"/>
      <c r="G57" s="7"/>
      <c r="H57" s="4"/>
      <c r="I57" s="4"/>
      <c r="J57" s="4"/>
      <c r="K57" s="4"/>
    </row>
    <row r="58" spans="2:12" ht="14.25">
      <c r="B58" s="28"/>
      <c r="L58" s="12"/>
    </row>
    <row r="59" ht="12.75">
      <c r="L59" s="146"/>
    </row>
    <row r="60" ht="12.75">
      <c r="L60" s="180"/>
    </row>
    <row r="61" ht="12" customHeight="1">
      <c r="L61" s="180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sheetProtection/>
  <mergeCells count="3">
    <mergeCell ref="B5:L5"/>
    <mergeCell ref="A7:L7"/>
    <mergeCell ref="A1:B4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view="pageBreakPreview" zoomScale="90" zoomScaleSheetLayoutView="90" zoomScalePageLayoutView="0" workbookViewId="0" topLeftCell="A106">
      <selection activeCell="D8" sqref="D8"/>
    </sheetView>
  </sheetViews>
  <sheetFormatPr defaultColWidth="9.00390625" defaultRowHeight="12.75"/>
  <cols>
    <col min="1" max="1" width="78.00390625" style="34" customWidth="1"/>
    <col min="2" max="2" width="6.625" style="0" customWidth="1"/>
    <col min="3" max="3" width="10.125" style="0" customWidth="1"/>
    <col min="4" max="4" width="12.875" style="135" customWidth="1"/>
    <col min="5" max="5" width="9.00390625" style="0" customWidth="1"/>
    <col min="6" max="6" width="14.375" style="35" customWidth="1"/>
    <col min="7" max="7" width="4.125" style="35" hidden="1" customWidth="1"/>
    <col min="8" max="8" width="10.75390625" style="0" bestFit="1" customWidth="1"/>
  </cols>
  <sheetData>
    <row r="1" spans="1:256" ht="15">
      <c r="A1" s="145"/>
      <c r="B1" s="145"/>
      <c r="C1" s="145"/>
      <c r="D1" s="145"/>
      <c r="E1" s="145"/>
      <c r="F1" s="145"/>
      <c r="G1" s="145" t="s">
        <v>186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 t="s">
        <v>186</v>
      </c>
      <c r="AZ1" s="145" t="s">
        <v>186</v>
      </c>
      <c r="BA1" s="145" t="s">
        <v>186</v>
      </c>
      <c r="BB1" s="145" t="s">
        <v>186</v>
      </c>
      <c r="BC1" s="145" t="s">
        <v>186</v>
      </c>
      <c r="BD1" s="145" t="s">
        <v>186</v>
      </c>
      <c r="BE1" s="145" t="s">
        <v>186</v>
      </c>
      <c r="BF1" s="145" t="s">
        <v>186</v>
      </c>
      <c r="BG1" s="145" t="s">
        <v>186</v>
      </c>
      <c r="BH1" s="145" t="s">
        <v>186</v>
      </c>
      <c r="BI1" s="145" t="s">
        <v>186</v>
      </c>
      <c r="BJ1" s="145" t="s">
        <v>186</v>
      </c>
      <c r="BK1" s="145" t="s">
        <v>186</v>
      </c>
      <c r="BL1" s="145" t="s">
        <v>186</v>
      </c>
      <c r="BM1" s="145" t="s">
        <v>186</v>
      </c>
      <c r="BN1" s="145" t="s">
        <v>186</v>
      </c>
      <c r="BO1" s="145" t="s">
        <v>186</v>
      </c>
      <c r="BP1" s="145" t="s">
        <v>186</v>
      </c>
      <c r="BQ1" s="145" t="s">
        <v>186</v>
      </c>
      <c r="BR1" s="145" t="s">
        <v>186</v>
      </c>
      <c r="BS1" s="145" t="s">
        <v>186</v>
      </c>
      <c r="BT1" s="145" t="s">
        <v>186</v>
      </c>
      <c r="BU1" s="145" t="s">
        <v>186</v>
      </c>
      <c r="BV1" s="145" t="s">
        <v>186</v>
      </c>
      <c r="BW1" s="145" t="s">
        <v>186</v>
      </c>
      <c r="BX1" s="145" t="s">
        <v>186</v>
      </c>
      <c r="BY1" s="145" t="s">
        <v>186</v>
      </c>
      <c r="BZ1" s="145" t="s">
        <v>186</v>
      </c>
      <c r="CA1" s="145" t="s">
        <v>186</v>
      </c>
      <c r="CB1" s="145" t="s">
        <v>186</v>
      </c>
      <c r="CC1" s="145" t="s">
        <v>186</v>
      </c>
      <c r="CD1" s="145" t="s">
        <v>186</v>
      </c>
      <c r="CE1" s="145" t="s">
        <v>186</v>
      </c>
      <c r="CF1" s="145" t="s">
        <v>186</v>
      </c>
      <c r="CG1" s="145" t="s">
        <v>186</v>
      </c>
      <c r="CH1" s="145" t="s">
        <v>186</v>
      </c>
      <c r="CI1" s="145" t="s">
        <v>186</v>
      </c>
      <c r="CJ1" s="145" t="s">
        <v>186</v>
      </c>
      <c r="CK1" s="145" t="s">
        <v>186</v>
      </c>
      <c r="CL1" s="145" t="s">
        <v>186</v>
      </c>
      <c r="CM1" s="145" t="s">
        <v>186</v>
      </c>
      <c r="CN1" s="145" t="s">
        <v>186</v>
      </c>
      <c r="CO1" s="145" t="s">
        <v>186</v>
      </c>
      <c r="CP1" s="145" t="s">
        <v>186</v>
      </c>
      <c r="CQ1" s="145" t="s">
        <v>186</v>
      </c>
      <c r="CR1" s="145" t="s">
        <v>186</v>
      </c>
      <c r="CS1" s="145" t="s">
        <v>186</v>
      </c>
      <c r="CT1" s="145" t="s">
        <v>186</v>
      </c>
      <c r="CU1" s="145" t="s">
        <v>186</v>
      </c>
      <c r="CV1" s="145" t="s">
        <v>186</v>
      </c>
      <c r="CW1" s="145" t="s">
        <v>186</v>
      </c>
      <c r="CX1" s="145" t="s">
        <v>186</v>
      </c>
      <c r="CY1" s="145" t="s">
        <v>186</v>
      </c>
      <c r="CZ1" s="145" t="s">
        <v>186</v>
      </c>
      <c r="DA1" s="145" t="s">
        <v>186</v>
      </c>
      <c r="DB1" s="145" t="s">
        <v>186</v>
      </c>
      <c r="DC1" s="145" t="s">
        <v>186</v>
      </c>
      <c r="DD1" s="145" t="s">
        <v>186</v>
      </c>
      <c r="DE1" s="145" t="s">
        <v>186</v>
      </c>
      <c r="DF1" s="145" t="s">
        <v>186</v>
      </c>
      <c r="DG1" s="145" t="s">
        <v>186</v>
      </c>
      <c r="DH1" s="145" t="s">
        <v>186</v>
      </c>
      <c r="DI1" s="145" t="s">
        <v>186</v>
      </c>
      <c r="DJ1" s="145" t="s">
        <v>186</v>
      </c>
      <c r="DK1" s="145" t="s">
        <v>186</v>
      </c>
      <c r="DL1" s="145" t="s">
        <v>186</v>
      </c>
      <c r="DM1" s="145" t="s">
        <v>186</v>
      </c>
      <c r="DN1" s="145" t="s">
        <v>186</v>
      </c>
      <c r="DO1" s="145" t="s">
        <v>186</v>
      </c>
      <c r="DP1" s="145" t="s">
        <v>186</v>
      </c>
      <c r="DQ1" s="145" t="s">
        <v>186</v>
      </c>
      <c r="DR1" s="145" t="s">
        <v>186</v>
      </c>
      <c r="DS1" s="145" t="s">
        <v>186</v>
      </c>
      <c r="DT1" s="145" t="s">
        <v>186</v>
      </c>
      <c r="DU1" s="145" t="s">
        <v>186</v>
      </c>
      <c r="DV1" s="145" t="s">
        <v>186</v>
      </c>
      <c r="DW1" s="145" t="s">
        <v>186</v>
      </c>
      <c r="DX1" s="145" t="s">
        <v>186</v>
      </c>
      <c r="DY1" s="145" t="s">
        <v>186</v>
      </c>
      <c r="DZ1" s="145" t="s">
        <v>186</v>
      </c>
      <c r="EA1" s="145" t="s">
        <v>186</v>
      </c>
      <c r="EB1" s="145" t="s">
        <v>186</v>
      </c>
      <c r="EC1" s="145" t="s">
        <v>186</v>
      </c>
      <c r="ED1" s="145" t="s">
        <v>186</v>
      </c>
      <c r="EE1" s="145" t="s">
        <v>186</v>
      </c>
      <c r="EF1" s="145" t="s">
        <v>186</v>
      </c>
      <c r="EG1" s="145" t="s">
        <v>186</v>
      </c>
      <c r="EH1" s="145" t="s">
        <v>186</v>
      </c>
      <c r="EI1" s="145" t="s">
        <v>186</v>
      </c>
      <c r="EJ1" s="145" t="s">
        <v>186</v>
      </c>
      <c r="EK1" s="145" t="s">
        <v>186</v>
      </c>
      <c r="EL1" s="145" t="s">
        <v>186</v>
      </c>
      <c r="EM1" s="145" t="s">
        <v>186</v>
      </c>
      <c r="EN1" s="145" t="s">
        <v>186</v>
      </c>
      <c r="EO1" s="145" t="s">
        <v>186</v>
      </c>
      <c r="EP1" s="145" t="s">
        <v>186</v>
      </c>
      <c r="EQ1" s="145" t="s">
        <v>186</v>
      </c>
      <c r="ER1" s="145" t="s">
        <v>186</v>
      </c>
      <c r="ES1" s="145" t="s">
        <v>186</v>
      </c>
      <c r="ET1" s="145" t="s">
        <v>186</v>
      </c>
      <c r="EU1" s="145" t="s">
        <v>186</v>
      </c>
      <c r="EV1" s="145" t="s">
        <v>186</v>
      </c>
      <c r="EW1" s="145" t="s">
        <v>186</v>
      </c>
      <c r="EX1" s="145" t="s">
        <v>186</v>
      </c>
      <c r="EY1" s="145" t="s">
        <v>186</v>
      </c>
      <c r="EZ1" s="145" t="s">
        <v>186</v>
      </c>
      <c r="FA1" s="145" t="s">
        <v>186</v>
      </c>
      <c r="FB1" s="145" t="s">
        <v>186</v>
      </c>
      <c r="FC1" s="145" t="s">
        <v>186</v>
      </c>
      <c r="FD1" s="145" t="s">
        <v>186</v>
      </c>
      <c r="FE1" s="145" t="s">
        <v>186</v>
      </c>
      <c r="FF1" s="145" t="s">
        <v>186</v>
      </c>
      <c r="FG1" s="145" t="s">
        <v>186</v>
      </c>
      <c r="FH1" s="145" t="s">
        <v>186</v>
      </c>
      <c r="FI1" s="145" t="s">
        <v>186</v>
      </c>
      <c r="FJ1" s="145" t="s">
        <v>186</v>
      </c>
      <c r="FK1" s="145" t="s">
        <v>186</v>
      </c>
      <c r="FL1" s="145" t="s">
        <v>186</v>
      </c>
      <c r="FM1" s="145" t="s">
        <v>186</v>
      </c>
      <c r="FN1" s="145" t="s">
        <v>186</v>
      </c>
      <c r="FO1" s="145" t="s">
        <v>186</v>
      </c>
      <c r="FP1" s="145" t="s">
        <v>186</v>
      </c>
      <c r="FQ1" s="145" t="s">
        <v>186</v>
      </c>
      <c r="FR1" s="145" t="s">
        <v>186</v>
      </c>
      <c r="FS1" s="145" t="s">
        <v>186</v>
      </c>
      <c r="FT1" s="145" t="s">
        <v>186</v>
      </c>
      <c r="FU1" s="145" t="s">
        <v>186</v>
      </c>
      <c r="FV1" s="145" t="s">
        <v>186</v>
      </c>
      <c r="FW1" s="145" t="s">
        <v>186</v>
      </c>
      <c r="FX1" s="145" t="s">
        <v>186</v>
      </c>
      <c r="FY1" s="145" t="s">
        <v>186</v>
      </c>
      <c r="FZ1" s="145" t="s">
        <v>186</v>
      </c>
      <c r="GA1" s="145" t="s">
        <v>186</v>
      </c>
      <c r="GB1" s="145" t="s">
        <v>186</v>
      </c>
      <c r="GC1" s="145" t="s">
        <v>186</v>
      </c>
      <c r="GD1" s="145" t="s">
        <v>186</v>
      </c>
      <c r="GE1" s="145" t="s">
        <v>186</v>
      </c>
      <c r="GF1" s="145" t="s">
        <v>186</v>
      </c>
      <c r="GG1" s="145" t="s">
        <v>186</v>
      </c>
      <c r="GH1" s="145" t="s">
        <v>186</v>
      </c>
      <c r="GI1" s="145" t="s">
        <v>186</v>
      </c>
      <c r="GJ1" s="145" t="s">
        <v>186</v>
      </c>
      <c r="GK1" s="145" t="s">
        <v>186</v>
      </c>
      <c r="GL1" s="145" t="s">
        <v>186</v>
      </c>
      <c r="GM1" s="145" t="s">
        <v>186</v>
      </c>
      <c r="GN1" s="145" t="s">
        <v>186</v>
      </c>
      <c r="GO1" s="145" t="s">
        <v>186</v>
      </c>
      <c r="GP1" s="145" t="s">
        <v>186</v>
      </c>
      <c r="GQ1" s="145" t="s">
        <v>186</v>
      </c>
      <c r="GR1" s="145" t="s">
        <v>186</v>
      </c>
      <c r="GS1" s="145" t="s">
        <v>186</v>
      </c>
      <c r="GT1" s="145" t="s">
        <v>186</v>
      </c>
      <c r="GU1" s="145" t="s">
        <v>186</v>
      </c>
      <c r="GV1" s="145" t="s">
        <v>186</v>
      </c>
      <c r="GW1" s="145" t="s">
        <v>186</v>
      </c>
      <c r="GX1" s="145" t="s">
        <v>186</v>
      </c>
      <c r="GY1" s="145" t="s">
        <v>186</v>
      </c>
      <c r="GZ1" s="145" t="s">
        <v>186</v>
      </c>
      <c r="HA1" s="145" t="s">
        <v>186</v>
      </c>
      <c r="HB1" s="145" t="s">
        <v>186</v>
      </c>
      <c r="HC1" s="145" t="s">
        <v>186</v>
      </c>
      <c r="HD1" s="145" t="s">
        <v>186</v>
      </c>
      <c r="HE1" s="145" t="s">
        <v>186</v>
      </c>
      <c r="HF1" s="145" t="s">
        <v>186</v>
      </c>
      <c r="HG1" s="145" t="s">
        <v>186</v>
      </c>
      <c r="HH1" s="145" t="s">
        <v>186</v>
      </c>
      <c r="HI1" s="145" t="s">
        <v>186</v>
      </c>
      <c r="HJ1" s="145" t="s">
        <v>186</v>
      </c>
      <c r="HK1" s="145" t="s">
        <v>186</v>
      </c>
      <c r="HL1" s="145" t="s">
        <v>186</v>
      </c>
      <c r="HM1" s="145" t="s">
        <v>186</v>
      </c>
      <c r="HN1" s="145" t="s">
        <v>186</v>
      </c>
      <c r="HO1" s="145" t="s">
        <v>186</v>
      </c>
      <c r="HP1" s="145" t="s">
        <v>186</v>
      </c>
      <c r="HQ1" s="145" t="s">
        <v>186</v>
      </c>
      <c r="HR1" s="145" t="s">
        <v>186</v>
      </c>
      <c r="HS1" s="145" t="s">
        <v>186</v>
      </c>
      <c r="HT1" s="145" t="s">
        <v>186</v>
      </c>
      <c r="HU1" s="145" t="s">
        <v>186</v>
      </c>
      <c r="HV1" s="145" t="s">
        <v>186</v>
      </c>
      <c r="HW1" s="145" t="s">
        <v>186</v>
      </c>
      <c r="HX1" s="145" t="s">
        <v>186</v>
      </c>
      <c r="HY1" s="145" t="s">
        <v>186</v>
      </c>
      <c r="HZ1" s="145" t="s">
        <v>186</v>
      </c>
      <c r="IA1" s="145" t="s">
        <v>186</v>
      </c>
      <c r="IB1" s="145" t="s">
        <v>186</v>
      </c>
      <c r="IC1" s="145" t="s">
        <v>186</v>
      </c>
      <c r="ID1" s="145" t="s">
        <v>186</v>
      </c>
      <c r="IE1" s="145" t="s">
        <v>186</v>
      </c>
      <c r="IF1" s="145" t="s">
        <v>186</v>
      </c>
      <c r="IG1" s="145" t="s">
        <v>186</v>
      </c>
      <c r="IH1" s="145" t="s">
        <v>186</v>
      </c>
      <c r="II1" s="145" t="s">
        <v>186</v>
      </c>
      <c r="IJ1" s="145" t="s">
        <v>186</v>
      </c>
      <c r="IK1" s="145" t="s">
        <v>186</v>
      </c>
      <c r="IL1" s="145" t="s">
        <v>186</v>
      </c>
      <c r="IM1" s="145" t="s">
        <v>186</v>
      </c>
      <c r="IN1" s="145" t="s">
        <v>186</v>
      </c>
      <c r="IO1" s="145" t="s">
        <v>186</v>
      </c>
      <c r="IP1" s="145" t="s">
        <v>186</v>
      </c>
      <c r="IQ1" s="145" t="s">
        <v>186</v>
      </c>
      <c r="IR1" s="145" t="s">
        <v>186</v>
      </c>
      <c r="IS1" s="145" t="s">
        <v>186</v>
      </c>
      <c r="IT1" s="145" t="s">
        <v>186</v>
      </c>
      <c r="IU1" s="145" t="s">
        <v>186</v>
      </c>
      <c r="IV1" s="145" t="s">
        <v>186</v>
      </c>
    </row>
    <row r="2" spans="1:6" ht="12.75">
      <c r="A2" s="240" t="s">
        <v>257</v>
      </c>
      <c r="B2" s="240"/>
      <c r="C2" s="240"/>
      <c r="D2" s="240"/>
      <c r="E2" s="240"/>
      <c r="F2" s="240"/>
    </row>
    <row r="3" spans="3:6" ht="12.75">
      <c r="C3" s="237"/>
      <c r="D3" s="238"/>
      <c r="E3" s="238"/>
      <c r="F3" s="238"/>
    </row>
    <row r="4" spans="3:6" ht="12.75">
      <c r="C4" s="238"/>
      <c r="D4" s="238"/>
      <c r="E4" s="238"/>
      <c r="F4" s="238"/>
    </row>
    <row r="5" spans="1:8" ht="39" customHeight="1">
      <c r="A5" s="235" t="s">
        <v>246</v>
      </c>
      <c r="B5" s="239"/>
      <c r="C5" s="239"/>
      <c r="D5" s="239"/>
      <c r="E5" s="239"/>
      <c r="F5" s="239"/>
      <c r="G5" s="33"/>
      <c r="H5" s="33"/>
    </row>
    <row r="7" ht="13.5" thickBot="1"/>
    <row r="8" spans="1:6" ht="54" customHeight="1" thickBot="1">
      <c r="A8" s="151" t="s">
        <v>70</v>
      </c>
      <c r="B8" s="152" t="s">
        <v>75</v>
      </c>
      <c r="C8" s="153" t="s">
        <v>76</v>
      </c>
      <c r="D8" s="154" t="s">
        <v>3</v>
      </c>
      <c r="E8" s="152" t="s">
        <v>4</v>
      </c>
      <c r="F8" s="215" t="s">
        <v>250</v>
      </c>
    </row>
    <row r="9" spans="1:6" ht="27.75" customHeight="1">
      <c r="A9" s="147" t="s">
        <v>180</v>
      </c>
      <c r="B9" s="148"/>
      <c r="C9" s="149"/>
      <c r="D9" s="150"/>
      <c r="E9" s="148"/>
      <c r="F9" s="157">
        <f>F10+F20+F23+F40+F50+F56+F66+F71+F82+F85+F45+F53+F43</f>
        <v>105304.4</v>
      </c>
    </row>
    <row r="10" spans="1:8" ht="36.75">
      <c r="A10" s="123" t="s">
        <v>83</v>
      </c>
      <c r="B10" s="37" t="s">
        <v>84</v>
      </c>
      <c r="C10" s="37" t="s">
        <v>16</v>
      </c>
      <c r="D10" s="43" t="s">
        <v>77</v>
      </c>
      <c r="E10" s="37" t="s">
        <v>77</v>
      </c>
      <c r="F10" s="158">
        <f>F11+F13+F17</f>
        <v>24489</v>
      </c>
      <c r="G10" s="41"/>
      <c r="H10" s="42"/>
    </row>
    <row r="11" spans="1:10" ht="15" customHeight="1">
      <c r="A11" s="45" t="s">
        <v>85</v>
      </c>
      <c r="B11" s="36" t="s">
        <v>84</v>
      </c>
      <c r="C11" s="36" t="s">
        <v>16</v>
      </c>
      <c r="D11" s="44" t="s">
        <v>170</v>
      </c>
      <c r="E11" s="36" t="s">
        <v>77</v>
      </c>
      <c r="F11" s="139">
        <f>F12</f>
        <v>1383.4</v>
      </c>
      <c r="J11" t="s">
        <v>25</v>
      </c>
    </row>
    <row r="12" spans="1:6" ht="15" customHeight="1">
      <c r="A12" s="45" t="s">
        <v>79</v>
      </c>
      <c r="B12" s="36" t="s">
        <v>84</v>
      </c>
      <c r="C12" s="36" t="s">
        <v>16</v>
      </c>
      <c r="D12" s="44" t="s">
        <v>170</v>
      </c>
      <c r="E12" s="40">
        <v>100</v>
      </c>
      <c r="F12" s="139">
        <v>1383.4</v>
      </c>
    </row>
    <row r="13" spans="1:6" ht="24" customHeight="1">
      <c r="A13" s="45" t="s">
        <v>86</v>
      </c>
      <c r="B13" s="36" t="s">
        <v>84</v>
      </c>
      <c r="C13" s="36" t="s">
        <v>16</v>
      </c>
      <c r="D13" s="44" t="s">
        <v>171</v>
      </c>
      <c r="E13" s="40" t="s">
        <v>77</v>
      </c>
      <c r="F13" s="139">
        <f>F14+F15+F16</f>
        <v>20183</v>
      </c>
    </row>
    <row r="14" spans="1:6" ht="13.5" customHeight="1">
      <c r="A14" s="45" t="s">
        <v>79</v>
      </c>
      <c r="B14" s="36" t="s">
        <v>84</v>
      </c>
      <c r="C14" s="36" t="s">
        <v>16</v>
      </c>
      <c r="D14" s="44" t="s">
        <v>171</v>
      </c>
      <c r="E14" s="40">
        <v>100</v>
      </c>
      <c r="F14" s="139">
        <v>16568.4</v>
      </c>
    </row>
    <row r="15" spans="1:6" ht="13.5" customHeight="1">
      <c r="A15" s="45" t="s">
        <v>215</v>
      </c>
      <c r="B15" s="36" t="s">
        <v>84</v>
      </c>
      <c r="C15" s="36" t="s">
        <v>16</v>
      </c>
      <c r="D15" s="44" t="s">
        <v>171</v>
      </c>
      <c r="E15" s="40">
        <v>200</v>
      </c>
      <c r="F15" s="139">
        <f>20183-F14-87.1</f>
        <v>3527.4999999999986</v>
      </c>
    </row>
    <row r="16" spans="1:6" ht="15" customHeight="1">
      <c r="A16" s="45" t="s">
        <v>82</v>
      </c>
      <c r="B16" s="36" t="s">
        <v>84</v>
      </c>
      <c r="C16" s="36" t="s">
        <v>16</v>
      </c>
      <c r="D16" s="44" t="s">
        <v>171</v>
      </c>
      <c r="E16" s="40">
        <v>800</v>
      </c>
      <c r="F16" s="139">
        <v>87.1</v>
      </c>
    </row>
    <row r="17" spans="1:6" ht="42" customHeight="1">
      <c r="A17" s="124" t="s">
        <v>131</v>
      </c>
      <c r="B17" s="37" t="s">
        <v>84</v>
      </c>
      <c r="C17" s="37" t="s">
        <v>16</v>
      </c>
      <c r="D17" s="43" t="s">
        <v>140</v>
      </c>
      <c r="E17" s="38"/>
      <c r="F17" s="158">
        <f>F18+F19</f>
        <v>2922.6</v>
      </c>
    </row>
    <row r="18" spans="1:6" ht="19.5" customHeight="1">
      <c r="A18" s="45" t="s">
        <v>79</v>
      </c>
      <c r="B18" s="36" t="s">
        <v>84</v>
      </c>
      <c r="C18" s="36" t="s">
        <v>16</v>
      </c>
      <c r="D18" s="44" t="s">
        <v>140</v>
      </c>
      <c r="E18" s="40">
        <v>100</v>
      </c>
      <c r="F18" s="139">
        <v>2710.5</v>
      </c>
    </row>
    <row r="19" spans="1:6" ht="15" customHeight="1">
      <c r="A19" s="45" t="s">
        <v>215</v>
      </c>
      <c r="B19" s="36" t="s">
        <v>84</v>
      </c>
      <c r="C19" s="36" t="s">
        <v>16</v>
      </c>
      <c r="D19" s="44" t="s">
        <v>140</v>
      </c>
      <c r="E19" s="40">
        <v>200</v>
      </c>
      <c r="F19" s="139">
        <f>2922.6-F18</f>
        <v>212.0999999999999</v>
      </c>
    </row>
    <row r="20" spans="1:6" ht="15" customHeight="1">
      <c r="A20" s="123" t="s">
        <v>87</v>
      </c>
      <c r="B20" s="37" t="s">
        <v>84</v>
      </c>
      <c r="C20" s="37" t="s">
        <v>49</v>
      </c>
      <c r="D20" s="43" t="s">
        <v>77</v>
      </c>
      <c r="E20" s="37" t="s">
        <v>77</v>
      </c>
      <c r="F20" s="158">
        <v>0</v>
      </c>
    </row>
    <row r="21" spans="1:6" ht="15" customHeight="1">
      <c r="A21" s="45" t="s">
        <v>37</v>
      </c>
      <c r="B21" s="36" t="s">
        <v>84</v>
      </c>
      <c r="C21" s="36" t="s">
        <v>49</v>
      </c>
      <c r="D21" s="44" t="s">
        <v>143</v>
      </c>
      <c r="E21" s="36" t="s">
        <v>77</v>
      </c>
      <c r="F21" s="139">
        <v>0</v>
      </c>
    </row>
    <row r="22" spans="1:6" ht="15" customHeight="1">
      <c r="A22" s="45" t="s">
        <v>123</v>
      </c>
      <c r="B22" s="36" t="s">
        <v>84</v>
      </c>
      <c r="C22" s="36" t="s">
        <v>49</v>
      </c>
      <c r="D22" s="44" t="s">
        <v>143</v>
      </c>
      <c r="E22" s="40">
        <v>800</v>
      </c>
      <c r="F22" s="139">
        <v>0</v>
      </c>
    </row>
    <row r="23" spans="1:7" ht="15" customHeight="1">
      <c r="A23" s="123" t="s">
        <v>17</v>
      </c>
      <c r="B23" s="37" t="s">
        <v>84</v>
      </c>
      <c r="C23" s="37" t="s">
        <v>50</v>
      </c>
      <c r="D23" s="43" t="s">
        <v>77</v>
      </c>
      <c r="E23" s="37" t="s">
        <v>77</v>
      </c>
      <c r="F23" s="158">
        <f>F24+F26+F28+F30+F32+F36+F39+F34</f>
        <v>3834.2</v>
      </c>
      <c r="G23" s="39"/>
    </row>
    <row r="24" spans="1:7" ht="38.25" customHeight="1">
      <c r="A24" s="45" t="s">
        <v>135</v>
      </c>
      <c r="B24" s="40">
        <v>916</v>
      </c>
      <c r="C24" s="36" t="s">
        <v>50</v>
      </c>
      <c r="D24" s="44" t="s">
        <v>141</v>
      </c>
      <c r="E24" s="37" t="s">
        <v>77</v>
      </c>
      <c r="F24" s="139">
        <f>F25</f>
        <v>7.8</v>
      </c>
      <c r="G24" s="174"/>
    </row>
    <row r="25" spans="1:7" ht="33.75" customHeight="1">
      <c r="A25" s="45" t="s">
        <v>215</v>
      </c>
      <c r="B25" s="38">
        <v>916</v>
      </c>
      <c r="C25" s="36" t="s">
        <v>50</v>
      </c>
      <c r="D25" s="44" t="s">
        <v>141</v>
      </c>
      <c r="E25" s="40">
        <v>200</v>
      </c>
      <c r="F25" s="139">
        <f>'расходы 2021'!L18</f>
        <v>7.8</v>
      </c>
      <c r="G25" s="174"/>
    </row>
    <row r="26" spans="1:6" ht="25.5" customHeight="1">
      <c r="A26" s="45" t="s">
        <v>112</v>
      </c>
      <c r="B26" s="36" t="s">
        <v>84</v>
      </c>
      <c r="C26" s="36" t="s">
        <v>50</v>
      </c>
      <c r="D26" s="44" t="s">
        <v>144</v>
      </c>
      <c r="E26" s="36" t="s">
        <v>77</v>
      </c>
      <c r="F26" s="139">
        <f>F27</f>
        <v>0</v>
      </c>
    </row>
    <row r="27" spans="1:6" ht="15" customHeight="1">
      <c r="A27" s="45" t="s">
        <v>215</v>
      </c>
      <c r="B27" s="36" t="s">
        <v>84</v>
      </c>
      <c r="C27" s="36" t="s">
        <v>50</v>
      </c>
      <c r="D27" s="44" t="s">
        <v>144</v>
      </c>
      <c r="E27" s="40">
        <v>200</v>
      </c>
      <c r="F27" s="139">
        <f>'расходы 2021'!L17</f>
        <v>0</v>
      </c>
    </row>
    <row r="28" spans="1:6" ht="25.5" customHeight="1">
      <c r="A28" s="99" t="s">
        <v>185</v>
      </c>
      <c r="B28" s="36" t="s">
        <v>84</v>
      </c>
      <c r="C28" s="36" t="s">
        <v>50</v>
      </c>
      <c r="D28" s="44" t="s">
        <v>147</v>
      </c>
      <c r="E28" s="36" t="s">
        <v>77</v>
      </c>
      <c r="F28" s="139">
        <f>F29</f>
        <v>1474.1</v>
      </c>
    </row>
    <row r="29" spans="1:6" ht="15" customHeight="1">
      <c r="A29" s="45" t="s">
        <v>215</v>
      </c>
      <c r="B29" s="36" t="s">
        <v>84</v>
      </c>
      <c r="C29" s="36" t="s">
        <v>50</v>
      </c>
      <c r="D29" s="44" t="s">
        <v>147</v>
      </c>
      <c r="E29" s="40">
        <v>200</v>
      </c>
      <c r="F29" s="139">
        <f>'расходы 2021'!L21</f>
        <v>1474.1</v>
      </c>
    </row>
    <row r="30" spans="1:6" ht="45" customHeight="1">
      <c r="A30" s="100" t="s">
        <v>194</v>
      </c>
      <c r="B30" s="36" t="s">
        <v>84</v>
      </c>
      <c r="C30" s="36" t="s">
        <v>50</v>
      </c>
      <c r="D30" s="136" t="s">
        <v>148</v>
      </c>
      <c r="E30" s="40"/>
      <c r="F30" s="139">
        <f>F31</f>
        <v>0</v>
      </c>
    </row>
    <row r="31" spans="1:6" ht="21.75" customHeight="1">
      <c r="A31" s="45" t="s">
        <v>215</v>
      </c>
      <c r="B31" s="36" t="s">
        <v>84</v>
      </c>
      <c r="C31" s="36" t="s">
        <v>50</v>
      </c>
      <c r="D31" s="136" t="s">
        <v>148</v>
      </c>
      <c r="E31" s="40">
        <v>200</v>
      </c>
      <c r="F31" s="139">
        <f>'расходы 2021'!L22</f>
        <v>0</v>
      </c>
    </row>
    <row r="32" spans="1:6" ht="54.75" customHeight="1">
      <c r="A32" s="100" t="s">
        <v>203</v>
      </c>
      <c r="B32" s="36" t="s">
        <v>84</v>
      </c>
      <c r="C32" s="36" t="s">
        <v>50</v>
      </c>
      <c r="D32" s="136" t="s">
        <v>174</v>
      </c>
      <c r="E32" s="40"/>
      <c r="F32" s="139">
        <f>F33</f>
        <v>0</v>
      </c>
    </row>
    <row r="33" spans="1:6" ht="15" customHeight="1">
      <c r="A33" s="45" t="s">
        <v>215</v>
      </c>
      <c r="B33" s="36" t="s">
        <v>84</v>
      </c>
      <c r="C33" s="36" t="s">
        <v>50</v>
      </c>
      <c r="D33" s="136" t="s">
        <v>174</v>
      </c>
      <c r="E33" s="40">
        <v>200</v>
      </c>
      <c r="F33" s="139">
        <f>'расходы 2021'!L23</f>
        <v>0</v>
      </c>
    </row>
    <row r="34" spans="1:6" ht="28.5" customHeight="1">
      <c r="A34" s="228" t="s">
        <v>252</v>
      </c>
      <c r="B34" s="40">
        <v>916</v>
      </c>
      <c r="C34" s="36" t="s">
        <v>50</v>
      </c>
      <c r="D34" s="136" t="s">
        <v>253</v>
      </c>
      <c r="E34" s="40"/>
      <c r="F34" s="139">
        <f>F35</f>
        <v>5.1</v>
      </c>
    </row>
    <row r="35" spans="1:6" ht="15" customHeight="1">
      <c r="A35" s="36" t="s">
        <v>234</v>
      </c>
      <c r="B35" s="40">
        <v>916</v>
      </c>
      <c r="C35" s="36" t="s">
        <v>50</v>
      </c>
      <c r="D35" s="136" t="s">
        <v>253</v>
      </c>
      <c r="E35" s="40">
        <v>200</v>
      </c>
      <c r="F35" s="139">
        <f>'расходы 2021'!L25</f>
        <v>5.1</v>
      </c>
    </row>
    <row r="36" spans="1:6" ht="15" customHeight="1">
      <c r="A36" s="45" t="s">
        <v>175</v>
      </c>
      <c r="B36" s="36" t="s">
        <v>84</v>
      </c>
      <c r="C36" s="36" t="s">
        <v>50</v>
      </c>
      <c r="D36" s="136" t="s">
        <v>148</v>
      </c>
      <c r="E36" s="40"/>
      <c r="F36" s="139">
        <f>F37</f>
        <v>2310.3</v>
      </c>
    </row>
    <row r="37" spans="1:6" ht="15" customHeight="1">
      <c r="A37" s="45" t="s">
        <v>215</v>
      </c>
      <c r="B37" s="36" t="s">
        <v>84</v>
      </c>
      <c r="C37" s="36" t="s">
        <v>50</v>
      </c>
      <c r="D37" s="136" t="s">
        <v>148</v>
      </c>
      <c r="E37" s="40">
        <v>200</v>
      </c>
      <c r="F37" s="139">
        <f>'расходы 2021'!L24</f>
        <v>2310.3</v>
      </c>
    </row>
    <row r="38" spans="1:6" ht="45.75" customHeight="1">
      <c r="A38" s="216" t="s">
        <v>233</v>
      </c>
      <c r="B38" s="40">
        <v>916</v>
      </c>
      <c r="C38" s="136" t="s">
        <v>50</v>
      </c>
      <c r="D38" s="136" t="s">
        <v>235</v>
      </c>
      <c r="E38" s="40"/>
      <c r="F38" s="139">
        <f>F39</f>
        <v>36.9</v>
      </c>
    </row>
    <row r="39" spans="1:6" ht="15" customHeight="1">
      <c r="A39" s="216" t="s">
        <v>234</v>
      </c>
      <c r="B39" s="40">
        <v>916</v>
      </c>
      <c r="C39" s="136" t="s">
        <v>50</v>
      </c>
      <c r="D39" s="136" t="s">
        <v>235</v>
      </c>
      <c r="E39" s="40">
        <v>200</v>
      </c>
      <c r="F39" s="139">
        <f>'расходы 2021'!L26</f>
        <v>36.9</v>
      </c>
    </row>
    <row r="40" spans="1:6" ht="24.75" customHeight="1">
      <c r="A40" s="123" t="s">
        <v>88</v>
      </c>
      <c r="B40" s="37" t="s">
        <v>84</v>
      </c>
      <c r="C40" s="37" t="s">
        <v>21</v>
      </c>
      <c r="D40" s="136" t="s">
        <v>148</v>
      </c>
      <c r="E40" s="38" t="s">
        <v>77</v>
      </c>
      <c r="F40" s="158">
        <f>F41</f>
        <v>10</v>
      </c>
    </row>
    <row r="41" spans="1:6" ht="99" customHeight="1">
      <c r="A41" s="195" t="s">
        <v>204</v>
      </c>
      <c r="B41" s="36" t="s">
        <v>84</v>
      </c>
      <c r="C41" s="36" t="s">
        <v>21</v>
      </c>
      <c r="D41" s="44" t="s">
        <v>149</v>
      </c>
      <c r="E41" s="36" t="s">
        <v>77</v>
      </c>
      <c r="F41" s="139">
        <f>F42</f>
        <v>10</v>
      </c>
    </row>
    <row r="42" spans="1:6" ht="15" customHeight="1">
      <c r="A42" s="45" t="s">
        <v>215</v>
      </c>
      <c r="B42" s="36" t="s">
        <v>84</v>
      </c>
      <c r="C42" s="36" t="s">
        <v>21</v>
      </c>
      <c r="D42" s="44" t="s">
        <v>149</v>
      </c>
      <c r="E42" s="40">
        <v>200</v>
      </c>
      <c r="F42" s="139">
        <f>'расходы 2021'!L28</f>
        <v>10</v>
      </c>
    </row>
    <row r="43" spans="1:6" ht="15" customHeight="1">
      <c r="A43" s="226" t="s">
        <v>204</v>
      </c>
      <c r="B43" s="36" t="s">
        <v>84</v>
      </c>
      <c r="C43" s="136" t="s">
        <v>249</v>
      </c>
      <c r="D43" s="44" t="s">
        <v>149</v>
      </c>
      <c r="E43" s="36" t="s">
        <v>77</v>
      </c>
      <c r="F43" s="139">
        <f>F44</f>
        <v>57</v>
      </c>
    </row>
    <row r="44" spans="1:6" ht="15" customHeight="1">
      <c r="A44" s="226" t="s">
        <v>204</v>
      </c>
      <c r="B44" s="36" t="s">
        <v>84</v>
      </c>
      <c r="C44" s="136" t="s">
        <v>249</v>
      </c>
      <c r="D44" s="44" t="s">
        <v>149</v>
      </c>
      <c r="E44" s="40">
        <v>200</v>
      </c>
      <c r="F44" s="139">
        <f>'расходы 2021'!L29</f>
        <v>57</v>
      </c>
    </row>
    <row r="45" spans="1:6" ht="15" customHeight="1">
      <c r="A45" s="134" t="s">
        <v>137</v>
      </c>
      <c r="B45" s="36" t="s">
        <v>84</v>
      </c>
      <c r="C45" s="43" t="s">
        <v>138</v>
      </c>
      <c r="D45" s="44"/>
      <c r="E45" s="40"/>
      <c r="F45" s="158">
        <f>F46+F49</f>
        <v>465.9</v>
      </c>
    </row>
    <row r="46" spans="1:6" ht="23.25" customHeight="1">
      <c r="A46" s="133" t="s">
        <v>142</v>
      </c>
      <c r="B46" s="36" t="s">
        <v>84</v>
      </c>
      <c r="C46" s="44" t="s">
        <v>139</v>
      </c>
      <c r="D46" s="44" t="s">
        <v>150</v>
      </c>
      <c r="E46" s="40"/>
      <c r="F46" s="139">
        <f>F47</f>
        <v>88.9</v>
      </c>
    </row>
    <row r="47" spans="1:6" ht="15" customHeight="1">
      <c r="A47" s="45" t="s">
        <v>94</v>
      </c>
      <c r="B47" s="36" t="s">
        <v>84</v>
      </c>
      <c r="C47" s="44" t="s">
        <v>139</v>
      </c>
      <c r="D47" s="44" t="s">
        <v>150</v>
      </c>
      <c r="E47" s="40"/>
      <c r="F47" s="139">
        <f>'расходы 2021'!L32</f>
        <v>88.9</v>
      </c>
    </row>
    <row r="48" spans="1:6" ht="39.75" customHeight="1">
      <c r="A48" s="219" t="s">
        <v>240</v>
      </c>
      <c r="B48" s="40">
        <v>916</v>
      </c>
      <c r="C48" s="44" t="s">
        <v>239</v>
      </c>
      <c r="D48" s="44"/>
      <c r="E48" s="40"/>
      <c r="F48" s="139">
        <v>0</v>
      </c>
    </row>
    <row r="49" spans="1:6" ht="13.5" customHeight="1">
      <c r="A49" s="45" t="s">
        <v>94</v>
      </c>
      <c r="B49" s="40">
        <v>916</v>
      </c>
      <c r="C49" s="44" t="s">
        <v>239</v>
      </c>
      <c r="D49" s="44" t="s">
        <v>241</v>
      </c>
      <c r="E49" s="40">
        <v>200</v>
      </c>
      <c r="F49" s="139">
        <f>'расходы 2021'!L33</f>
        <v>377</v>
      </c>
    </row>
    <row r="50" spans="1:6" ht="15.75" customHeight="1">
      <c r="A50" s="123" t="s">
        <v>89</v>
      </c>
      <c r="B50" s="37" t="s">
        <v>84</v>
      </c>
      <c r="C50" s="37" t="s">
        <v>57</v>
      </c>
      <c r="D50" s="43" t="s">
        <v>77</v>
      </c>
      <c r="E50" s="37" t="s">
        <v>77</v>
      </c>
      <c r="F50" s="158">
        <f>F51</f>
        <v>33054.8</v>
      </c>
    </row>
    <row r="51" spans="1:6" ht="27.75" customHeight="1">
      <c r="A51" s="92" t="s">
        <v>118</v>
      </c>
      <c r="B51" s="36" t="s">
        <v>84</v>
      </c>
      <c r="C51" s="36" t="s">
        <v>57</v>
      </c>
      <c r="D51" s="136" t="s">
        <v>151</v>
      </c>
      <c r="E51" s="40" t="s">
        <v>77</v>
      </c>
      <c r="F51" s="139">
        <f>F52</f>
        <v>33054.8</v>
      </c>
    </row>
    <row r="52" spans="1:6" ht="15" customHeight="1">
      <c r="A52" s="45" t="s">
        <v>215</v>
      </c>
      <c r="B52" s="36" t="s">
        <v>84</v>
      </c>
      <c r="C52" s="36" t="s">
        <v>57</v>
      </c>
      <c r="D52" s="136" t="s">
        <v>151</v>
      </c>
      <c r="E52" s="40">
        <v>200</v>
      </c>
      <c r="F52" s="139">
        <f>'расходы 2021'!L35</f>
        <v>33054.8</v>
      </c>
    </row>
    <row r="53" spans="1:6" ht="15" customHeight="1">
      <c r="A53" s="129" t="s">
        <v>134</v>
      </c>
      <c r="B53" s="55" t="s">
        <v>84</v>
      </c>
      <c r="C53" s="55" t="s">
        <v>128</v>
      </c>
      <c r="D53" s="43"/>
      <c r="E53" s="181"/>
      <c r="F53" s="182">
        <f>F54</f>
        <v>193.6</v>
      </c>
    </row>
    <row r="54" spans="1:6" ht="27" customHeight="1">
      <c r="A54" s="92" t="s">
        <v>130</v>
      </c>
      <c r="B54" s="52" t="s">
        <v>84</v>
      </c>
      <c r="C54" s="52" t="s">
        <v>129</v>
      </c>
      <c r="D54" s="136" t="s">
        <v>152</v>
      </c>
      <c r="E54" s="130"/>
      <c r="F54" s="173">
        <f>'расходы 2021'!L37</f>
        <v>193.6</v>
      </c>
    </row>
    <row r="55" spans="1:6" ht="18" customHeight="1">
      <c r="A55" s="45" t="s">
        <v>215</v>
      </c>
      <c r="B55" s="52" t="s">
        <v>84</v>
      </c>
      <c r="C55" s="52" t="s">
        <v>129</v>
      </c>
      <c r="D55" s="136" t="s">
        <v>152</v>
      </c>
      <c r="E55" s="130">
        <v>200</v>
      </c>
      <c r="F55" s="173"/>
    </row>
    <row r="56" spans="1:6" ht="15" customHeight="1">
      <c r="A56" s="123" t="s">
        <v>104</v>
      </c>
      <c r="B56" s="38">
        <v>916</v>
      </c>
      <c r="C56" s="43" t="s">
        <v>27</v>
      </c>
      <c r="D56" s="43"/>
      <c r="E56" s="38"/>
      <c r="F56" s="158">
        <f>'расходы 2021'!L38</f>
        <v>128.2</v>
      </c>
    </row>
    <row r="57" spans="1:6" ht="15" customHeight="1">
      <c r="A57" s="123" t="s">
        <v>92</v>
      </c>
      <c r="B57" s="37" t="s">
        <v>84</v>
      </c>
      <c r="C57" s="43" t="s">
        <v>93</v>
      </c>
      <c r="D57" s="44"/>
      <c r="E57" s="40"/>
      <c r="F57" s="158">
        <f>'расходы 2021'!L39</f>
        <v>6.5</v>
      </c>
    </row>
    <row r="58" spans="1:6" ht="60.75" customHeight="1">
      <c r="A58" s="90" t="s">
        <v>103</v>
      </c>
      <c r="B58" s="36" t="s">
        <v>84</v>
      </c>
      <c r="C58" s="44" t="s">
        <v>93</v>
      </c>
      <c r="D58" s="136" t="s">
        <v>153</v>
      </c>
      <c r="E58" s="40"/>
      <c r="F58" s="139">
        <f>F59</f>
        <v>6.5</v>
      </c>
    </row>
    <row r="59" spans="1:6" ht="15" customHeight="1">
      <c r="A59" s="45" t="s">
        <v>215</v>
      </c>
      <c r="B59" s="36" t="s">
        <v>84</v>
      </c>
      <c r="C59" s="44" t="s">
        <v>93</v>
      </c>
      <c r="D59" s="136" t="s">
        <v>153</v>
      </c>
      <c r="E59" s="40">
        <v>200</v>
      </c>
      <c r="F59" s="139">
        <f>'расходы 2021'!L39</f>
        <v>6.5</v>
      </c>
    </row>
    <row r="60" spans="1:6" ht="26.25" customHeight="1">
      <c r="A60" s="90" t="s">
        <v>187</v>
      </c>
      <c r="B60" s="40">
        <v>916</v>
      </c>
      <c r="C60" s="44" t="s">
        <v>188</v>
      </c>
      <c r="D60" s="136" t="s">
        <v>191</v>
      </c>
      <c r="E60" s="40"/>
      <c r="F60" s="139">
        <f>F61</f>
        <v>109</v>
      </c>
    </row>
    <row r="61" spans="1:6" ht="15" customHeight="1">
      <c r="A61" s="45" t="s">
        <v>215</v>
      </c>
      <c r="B61" s="40">
        <v>916</v>
      </c>
      <c r="C61" s="44" t="s">
        <v>188</v>
      </c>
      <c r="D61" s="136" t="s">
        <v>191</v>
      </c>
      <c r="E61" s="40">
        <v>200</v>
      </c>
      <c r="F61" s="139">
        <f>'расходы 2021'!L40</f>
        <v>109</v>
      </c>
    </row>
    <row r="62" spans="1:6" ht="25.5" customHeight="1">
      <c r="A62" s="90" t="s">
        <v>187</v>
      </c>
      <c r="B62" s="40">
        <v>916</v>
      </c>
      <c r="C62" s="44" t="s">
        <v>189</v>
      </c>
      <c r="D62" s="136" t="s">
        <v>191</v>
      </c>
      <c r="E62" s="40"/>
      <c r="F62" s="139">
        <f>F63</f>
        <v>0</v>
      </c>
    </row>
    <row r="63" spans="1:6" ht="15" customHeight="1">
      <c r="A63" s="45" t="s">
        <v>215</v>
      </c>
      <c r="B63" s="40">
        <v>916</v>
      </c>
      <c r="C63" s="44" t="s">
        <v>189</v>
      </c>
      <c r="D63" s="136" t="s">
        <v>191</v>
      </c>
      <c r="E63" s="40">
        <v>200</v>
      </c>
      <c r="F63" s="139">
        <f>'расходы 2021'!L41</f>
        <v>0</v>
      </c>
    </row>
    <row r="64" spans="1:6" ht="43.5" customHeight="1">
      <c r="A64" s="100" t="s">
        <v>194</v>
      </c>
      <c r="B64" s="40">
        <v>916</v>
      </c>
      <c r="C64" s="44" t="s">
        <v>189</v>
      </c>
      <c r="D64" s="136" t="s">
        <v>148</v>
      </c>
      <c r="E64" s="40"/>
      <c r="F64" s="139">
        <f>F65</f>
        <v>12.7</v>
      </c>
    </row>
    <row r="65" spans="1:6" ht="15" customHeight="1">
      <c r="A65" s="45" t="s">
        <v>215</v>
      </c>
      <c r="B65" s="40">
        <v>916</v>
      </c>
      <c r="C65" s="44" t="s">
        <v>189</v>
      </c>
      <c r="D65" s="136" t="s">
        <v>148</v>
      </c>
      <c r="E65" s="40">
        <v>200</v>
      </c>
      <c r="F65" s="139">
        <f>'расходы 2021'!L42</f>
        <v>12.7</v>
      </c>
    </row>
    <row r="66" spans="1:6" ht="15" customHeight="1">
      <c r="A66" s="123" t="s">
        <v>115</v>
      </c>
      <c r="B66" s="37" t="s">
        <v>84</v>
      </c>
      <c r="C66" s="43" t="s">
        <v>28</v>
      </c>
      <c r="D66" s="43" t="s">
        <v>77</v>
      </c>
      <c r="E66" s="38" t="s">
        <v>77</v>
      </c>
      <c r="F66" s="158">
        <f>F67+F69</f>
        <v>8929.1</v>
      </c>
    </row>
    <row r="67" spans="1:6" ht="39" customHeight="1">
      <c r="A67" s="111" t="s">
        <v>120</v>
      </c>
      <c r="B67" s="36" t="s">
        <v>84</v>
      </c>
      <c r="C67" s="36" t="s">
        <v>29</v>
      </c>
      <c r="D67" s="44" t="s">
        <v>154</v>
      </c>
      <c r="E67" s="40" t="s">
        <v>77</v>
      </c>
      <c r="F67" s="139">
        <f>F68</f>
        <v>8386.7</v>
      </c>
    </row>
    <row r="68" spans="1:6" ht="15" customHeight="1">
      <c r="A68" s="45" t="s">
        <v>215</v>
      </c>
      <c r="B68" s="36" t="s">
        <v>84</v>
      </c>
      <c r="C68" s="36" t="s">
        <v>29</v>
      </c>
      <c r="D68" s="44" t="s">
        <v>154</v>
      </c>
      <c r="E68" s="40">
        <v>200</v>
      </c>
      <c r="F68" s="139">
        <f>'расходы 2021'!L44</f>
        <v>8386.7</v>
      </c>
    </row>
    <row r="69" spans="1:6" ht="35.25" customHeight="1">
      <c r="A69" s="98" t="s">
        <v>121</v>
      </c>
      <c r="B69" s="40">
        <v>916</v>
      </c>
      <c r="C69" s="44" t="s">
        <v>109</v>
      </c>
      <c r="D69" s="44" t="s">
        <v>155</v>
      </c>
      <c r="E69" s="40"/>
      <c r="F69" s="139">
        <f>F70</f>
        <v>542.4</v>
      </c>
    </row>
    <row r="70" spans="1:6" ht="15" customHeight="1">
      <c r="A70" s="45" t="s">
        <v>215</v>
      </c>
      <c r="B70" s="40">
        <v>916</v>
      </c>
      <c r="C70" s="44" t="s">
        <v>109</v>
      </c>
      <c r="D70" s="44" t="s">
        <v>155</v>
      </c>
      <c r="E70" s="40">
        <v>200</v>
      </c>
      <c r="F70" s="139">
        <f>'расходы 2021'!L45</f>
        <v>542.4</v>
      </c>
    </row>
    <row r="71" spans="1:6" ht="15" customHeight="1">
      <c r="A71" s="123" t="s">
        <v>95</v>
      </c>
      <c r="B71" s="37" t="s">
        <v>84</v>
      </c>
      <c r="C71" s="38">
        <v>1000</v>
      </c>
      <c r="D71" s="44"/>
      <c r="E71" s="40"/>
      <c r="F71" s="158">
        <f>F72+F75</f>
        <v>27307.2</v>
      </c>
    </row>
    <row r="72" spans="1:6" ht="15" customHeight="1">
      <c r="A72" s="123" t="s">
        <v>192</v>
      </c>
      <c r="B72" s="37" t="s">
        <v>84</v>
      </c>
      <c r="C72" s="38">
        <v>1003</v>
      </c>
      <c r="D72" s="137"/>
      <c r="E72" s="38"/>
      <c r="F72" s="158">
        <f>'расходы 2021'!L47</f>
        <v>434.4</v>
      </c>
    </row>
    <row r="73" spans="1:6" ht="25.5" customHeight="1">
      <c r="A73" s="45" t="s">
        <v>212</v>
      </c>
      <c r="B73" s="36" t="s">
        <v>84</v>
      </c>
      <c r="C73" s="40">
        <v>1003</v>
      </c>
      <c r="D73" s="136" t="s">
        <v>156</v>
      </c>
      <c r="E73" s="40"/>
      <c r="F73" s="139">
        <f>F74</f>
        <v>434.4</v>
      </c>
    </row>
    <row r="74" spans="1:6" ht="17.25" customHeight="1">
      <c r="A74" s="45" t="s">
        <v>213</v>
      </c>
      <c r="B74" s="36" t="s">
        <v>84</v>
      </c>
      <c r="C74" s="40">
        <v>1003</v>
      </c>
      <c r="D74" s="136" t="s">
        <v>156</v>
      </c>
      <c r="E74" s="40">
        <v>300</v>
      </c>
      <c r="F74" s="139">
        <f>'расходы 2021'!L47</f>
        <v>434.4</v>
      </c>
    </row>
    <row r="75" spans="1:6" ht="15" customHeight="1">
      <c r="A75" s="123" t="s">
        <v>52</v>
      </c>
      <c r="B75" s="37" t="s">
        <v>84</v>
      </c>
      <c r="C75" s="37" t="s">
        <v>32</v>
      </c>
      <c r="D75" s="43" t="s">
        <v>77</v>
      </c>
      <c r="E75" s="38" t="s">
        <v>77</v>
      </c>
      <c r="F75" s="158">
        <f>F76+F78+F80</f>
        <v>26872.8</v>
      </c>
    </row>
    <row r="76" spans="1:6" ht="37.5" customHeight="1">
      <c r="A76" s="98" t="s">
        <v>132</v>
      </c>
      <c r="B76" s="36" t="s">
        <v>84</v>
      </c>
      <c r="C76" s="36" t="s">
        <v>32</v>
      </c>
      <c r="D76" s="44" t="s">
        <v>157</v>
      </c>
      <c r="E76" s="36" t="s">
        <v>77</v>
      </c>
      <c r="F76" s="139">
        <f>F77</f>
        <v>15665.4</v>
      </c>
    </row>
    <row r="77" spans="1:6" ht="15.75" customHeight="1">
      <c r="A77" s="45" t="s">
        <v>213</v>
      </c>
      <c r="B77" s="36" t="s">
        <v>84</v>
      </c>
      <c r="C77" s="36" t="s">
        <v>32</v>
      </c>
      <c r="D77" s="44" t="s">
        <v>157</v>
      </c>
      <c r="E77" s="40">
        <v>300</v>
      </c>
      <c r="F77" s="139">
        <f>'расходы 2021'!L49</f>
        <v>15665.4</v>
      </c>
    </row>
    <row r="78" spans="1:6" ht="30" customHeight="1">
      <c r="A78" s="98" t="s">
        <v>133</v>
      </c>
      <c r="B78" s="36" t="s">
        <v>84</v>
      </c>
      <c r="C78" s="36" t="s">
        <v>32</v>
      </c>
      <c r="D78" s="44" t="s">
        <v>158</v>
      </c>
      <c r="E78" s="40"/>
      <c r="F78" s="139">
        <f>F79</f>
        <v>11207.4</v>
      </c>
    </row>
    <row r="79" spans="1:6" ht="12.75" customHeight="1">
      <c r="A79" s="45" t="s">
        <v>213</v>
      </c>
      <c r="B79" s="36" t="s">
        <v>84</v>
      </c>
      <c r="C79" s="36" t="s">
        <v>32</v>
      </c>
      <c r="D79" s="44" t="s">
        <v>158</v>
      </c>
      <c r="E79" s="40">
        <v>300</v>
      </c>
      <c r="F79" s="139">
        <f>'расходы 2021'!L50</f>
        <v>11207.4</v>
      </c>
    </row>
    <row r="80" spans="1:6" ht="27.75" customHeight="1" hidden="1">
      <c r="A80" s="98"/>
      <c r="B80" s="36" t="s">
        <v>84</v>
      </c>
      <c r="C80" s="36" t="s">
        <v>32</v>
      </c>
      <c r="D80" s="44" t="s">
        <v>117</v>
      </c>
      <c r="E80" s="40"/>
      <c r="F80" s="139">
        <f>F81</f>
        <v>0</v>
      </c>
    </row>
    <row r="81" spans="1:6" ht="23.25" customHeight="1" hidden="1">
      <c r="A81" s="45" t="s">
        <v>116</v>
      </c>
      <c r="B81" s="36" t="s">
        <v>84</v>
      </c>
      <c r="C81" s="36" t="s">
        <v>32</v>
      </c>
      <c r="D81" s="44" t="s">
        <v>117</v>
      </c>
      <c r="E81" s="40">
        <v>300</v>
      </c>
      <c r="F81" s="139">
        <v>0</v>
      </c>
    </row>
    <row r="82" spans="1:6" ht="15" customHeight="1">
      <c r="A82" s="123" t="s">
        <v>90</v>
      </c>
      <c r="B82" s="37" t="s">
        <v>84</v>
      </c>
      <c r="C82" s="37" t="s">
        <v>61</v>
      </c>
      <c r="D82" s="43" t="s">
        <v>77</v>
      </c>
      <c r="E82" s="37" t="s">
        <v>77</v>
      </c>
      <c r="F82" s="158">
        <f>F83</f>
        <v>0</v>
      </c>
    </row>
    <row r="83" spans="1:6" ht="39.75" customHeight="1">
      <c r="A83" s="84" t="s">
        <v>122</v>
      </c>
      <c r="B83" s="36" t="s">
        <v>84</v>
      </c>
      <c r="C83" s="36" t="s">
        <v>61</v>
      </c>
      <c r="D83" s="44" t="s">
        <v>159</v>
      </c>
      <c r="E83" s="36" t="s">
        <v>77</v>
      </c>
      <c r="F83" s="139">
        <f>F84</f>
        <v>0</v>
      </c>
    </row>
    <row r="84" spans="1:6" ht="15" customHeight="1">
      <c r="A84" s="45" t="s">
        <v>215</v>
      </c>
      <c r="B84" s="36" t="s">
        <v>84</v>
      </c>
      <c r="C84" s="36" t="s">
        <v>61</v>
      </c>
      <c r="D84" s="44" t="s">
        <v>159</v>
      </c>
      <c r="E84" s="40">
        <v>200</v>
      </c>
      <c r="F84" s="139">
        <f>'расходы 2021'!L52</f>
        <v>0</v>
      </c>
    </row>
    <row r="85" spans="1:6" ht="15" customHeight="1">
      <c r="A85" s="123" t="s">
        <v>30</v>
      </c>
      <c r="B85" s="37" t="s">
        <v>84</v>
      </c>
      <c r="C85" s="37" t="s">
        <v>60</v>
      </c>
      <c r="D85" s="43" t="s">
        <v>77</v>
      </c>
      <c r="E85" s="38" t="s">
        <v>77</v>
      </c>
      <c r="F85" s="158">
        <f>F86+F88</f>
        <v>6835.4</v>
      </c>
    </row>
    <row r="86" spans="1:6" ht="26.25" customHeight="1">
      <c r="A86" s="84" t="s">
        <v>183</v>
      </c>
      <c r="B86" s="36" t="s">
        <v>84</v>
      </c>
      <c r="C86" s="36" t="s">
        <v>60</v>
      </c>
      <c r="D86" s="44" t="s">
        <v>160</v>
      </c>
      <c r="E86" s="40" t="s">
        <v>77</v>
      </c>
      <c r="F86" s="139">
        <f>F87</f>
        <v>4458.5</v>
      </c>
    </row>
    <row r="87" spans="1:6" ht="15" customHeight="1">
      <c r="A87" s="45" t="s">
        <v>215</v>
      </c>
      <c r="B87" s="36" t="s">
        <v>84</v>
      </c>
      <c r="C87" s="36" t="s">
        <v>60</v>
      </c>
      <c r="D87" s="44" t="s">
        <v>160</v>
      </c>
      <c r="E87" s="40">
        <v>200</v>
      </c>
      <c r="F87" s="139">
        <f>'расходы 2021'!L54</f>
        <v>4458.5</v>
      </c>
    </row>
    <row r="88" spans="1:6" ht="24.75" customHeight="1">
      <c r="A88" s="84" t="s">
        <v>184</v>
      </c>
      <c r="B88" s="36" t="s">
        <v>84</v>
      </c>
      <c r="C88" s="36" t="s">
        <v>60</v>
      </c>
      <c r="D88" s="44" t="s">
        <v>161</v>
      </c>
      <c r="E88" s="40"/>
      <c r="F88" s="139">
        <f>F89</f>
        <v>2376.9</v>
      </c>
    </row>
    <row r="89" spans="1:6" ht="15" customHeight="1">
      <c r="A89" s="45" t="s">
        <v>215</v>
      </c>
      <c r="B89" s="36" t="s">
        <v>84</v>
      </c>
      <c r="C89" s="36" t="s">
        <v>60</v>
      </c>
      <c r="D89" s="44" t="s">
        <v>161</v>
      </c>
      <c r="E89" s="40">
        <v>200</v>
      </c>
      <c r="F89" s="131">
        <f>'расходы 2021'!L55</f>
        <v>2376.9</v>
      </c>
    </row>
    <row r="90" spans="1:6" ht="26.25" customHeight="1">
      <c r="A90" s="123" t="s">
        <v>181</v>
      </c>
      <c r="B90" s="40"/>
      <c r="C90" s="36" t="s">
        <v>77</v>
      </c>
      <c r="D90" s="44" t="s">
        <v>77</v>
      </c>
      <c r="E90" s="36" t="s">
        <v>77</v>
      </c>
      <c r="F90" s="159">
        <f>F91+F95+F107+F104</f>
        <v>6877.9</v>
      </c>
    </row>
    <row r="91" spans="1:6" ht="25.5" customHeight="1">
      <c r="A91" s="123" t="s">
        <v>46</v>
      </c>
      <c r="B91" s="38">
        <v>978</v>
      </c>
      <c r="C91" s="37" t="s">
        <v>13</v>
      </c>
      <c r="D91" s="43" t="s">
        <v>77</v>
      </c>
      <c r="E91" s="37" t="s">
        <v>77</v>
      </c>
      <c r="F91" s="158">
        <f>F92</f>
        <v>1413.4</v>
      </c>
    </row>
    <row r="92" spans="1:6" ht="14.25" customHeight="1">
      <c r="A92" s="45" t="s">
        <v>78</v>
      </c>
      <c r="B92" s="40">
        <v>978</v>
      </c>
      <c r="C92" s="36" t="s">
        <v>13</v>
      </c>
      <c r="D92" s="44" t="s">
        <v>165</v>
      </c>
      <c r="E92" s="36" t="s">
        <v>77</v>
      </c>
      <c r="F92" s="139">
        <f>F93+F94</f>
        <v>1413.4</v>
      </c>
    </row>
    <row r="93" spans="1:6" ht="14.25" customHeight="1">
      <c r="A93" s="45" t="s">
        <v>79</v>
      </c>
      <c r="B93" s="40">
        <v>978</v>
      </c>
      <c r="C93" s="36" t="s">
        <v>13</v>
      </c>
      <c r="D93" s="44" t="s">
        <v>165</v>
      </c>
      <c r="E93" s="53">
        <v>100</v>
      </c>
      <c r="F93" s="139">
        <f>1399.4</f>
        <v>1399.4</v>
      </c>
    </row>
    <row r="94" spans="1:6" ht="14.25" customHeight="1">
      <c r="A94" s="45" t="s">
        <v>94</v>
      </c>
      <c r="B94" s="40">
        <v>978</v>
      </c>
      <c r="C94" s="36" t="s">
        <v>13</v>
      </c>
      <c r="D94" s="44" t="s">
        <v>165</v>
      </c>
      <c r="E94" s="40">
        <v>200</v>
      </c>
      <c r="F94" s="139">
        <v>14</v>
      </c>
    </row>
    <row r="95" spans="1:6" ht="24.75" customHeight="1">
      <c r="A95" s="123" t="s">
        <v>47</v>
      </c>
      <c r="B95" s="38">
        <v>978</v>
      </c>
      <c r="C95" s="37" t="s">
        <v>15</v>
      </c>
      <c r="D95" s="43" t="s">
        <v>77</v>
      </c>
      <c r="E95" s="38" t="s">
        <v>77</v>
      </c>
      <c r="F95" s="158">
        <f>F96+F98+F100</f>
        <v>5368.5</v>
      </c>
    </row>
    <row r="96" spans="1:6" ht="14.25" customHeight="1">
      <c r="A96" s="45" t="s">
        <v>80</v>
      </c>
      <c r="B96" s="40">
        <v>978</v>
      </c>
      <c r="C96" s="36" t="s">
        <v>15</v>
      </c>
      <c r="D96" s="44" t="s">
        <v>166</v>
      </c>
      <c r="E96" s="40" t="s">
        <v>77</v>
      </c>
      <c r="F96" s="139">
        <f>F97</f>
        <v>1191.6</v>
      </c>
    </row>
    <row r="97" spans="1:6" ht="14.25" customHeight="1">
      <c r="A97" s="45" t="s">
        <v>79</v>
      </c>
      <c r="B97" s="40">
        <v>978</v>
      </c>
      <c r="C97" s="36" t="s">
        <v>15</v>
      </c>
      <c r="D97" s="44" t="s">
        <v>166</v>
      </c>
      <c r="E97" s="53">
        <v>100</v>
      </c>
      <c r="F97" s="139">
        <v>1191.6</v>
      </c>
    </row>
    <row r="98" spans="1:6" ht="15" customHeight="1">
      <c r="A98" s="45" t="s">
        <v>81</v>
      </c>
      <c r="B98" s="40">
        <v>978</v>
      </c>
      <c r="C98" s="36" t="s">
        <v>15</v>
      </c>
      <c r="D98" s="44" t="s">
        <v>167</v>
      </c>
      <c r="E98" s="40"/>
      <c r="F98" s="139">
        <f>F99</f>
        <v>297.9</v>
      </c>
    </row>
    <row r="99" spans="1:6" ht="16.5" customHeight="1">
      <c r="A99" s="45" t="s">
        <v>81</v>
      </c>
      <c r="B99" s="40">
        <v>978</v>
      </c>
      <c r="C99" s="36" t="s">
        <v>15</v>
      </c>
      <c r="D99" s="44" t="s">
        <v>167</v>
      </c>
      <c r="E99" s="53">
        <v>200</v>
      </c>
      <c r="F99" s="139">
        <v>297.9</v>
      </c>
    </row>
    <row r="100" spans="1:6" ht="24" customHeight="1">
      <c r="A100" s="123" t="s">
        <v>198</v>
      </c>
      <c r="B100" s="38">
        <v>978</v>
      </c>
      <c r="C100" s="37" t="s">
        <v>15</v>
      </c>
      <c r="D100" s="43" t="s">
        <v>168</v>
      </c>
      <c r="E100" s="38" t="s">
        <v>77</v>
      </c>
      <c r="F100" s="158">
        <f>F101+F102+F103</f>
        <v>3879</v>
      </c>
    </row>
    <row r="101" spans="1:6" ht="15" customHeight="1">
      <c r="A101" s="45" t="s">
        <v>79</v>
      </c>
      <c r="B101" s="40">
        <v>978</v>
      </c>
      <c r="C101" s="36" t="s">
        <v>15</v>
      </c>
      <c r="D101" s="44" t="s">
        <v>168</v>
      </c>
      <c r="E101" s="53">
        <v>100</v>
      </c>
      <c r="F101" s="139">
        <v>2791.4</v>
      </c>
    </row>
    <row r="102" spans="1:6" ht="15" customHeight="1">
      <c r="A102" s="45" t="s">
        <v>215</v>
      </c>
      <c r="B102" s="40">
        <v>978</v>
      </c>
      <c r="C102" s="36" t="s">
        <v>15</v>
      </c>
      <c r="D102" s="44" t="s">
        <v>168</v>
      </c>
      <c r="E102" s="40">
        <v>200</v>
      </c>
      <c r="F102" s="139">
        <f>3879-F101</f>
        <v>1087.6</v>
      </c>
    </row>
    <row r="103" spans="1:6" ht="15" customHeight="1">
      <c r="A103" s="45" t="s">
        <v>91</v>
      </c>
      <c r="B103" s="40">
        <v>978</v>
      </c>
      <c r="C103" s="36" t="s">
        <v>15</v>
      </c>
      <c r="D103" s="44" t="s">
        <v>168</v>
      </c>
      <c r="E103" s="40">
        <v>800</v>
      </c>
      <c r="F103" s="139">
        <v>0</v>
      </c>
    </row>
    <row r="104" spans="1:6" ht="27.75" customHeight="1">
      <c r="A104" s="37" t="s">
        <v>172</v>
      </c>
      <c r="B104" s="38">
        <v>978</v>
      </c>
      <c r="C104" s="37" t="s">
        <v>50</v>
      </c>
      <c r="D104" s="44"/>
      <c r="E104" s="40"/>
      <c r="F104" s="158">
        <f>F105</f>
        <v>96</v>
      </c>
    </row>
    <row r="105" spans="1:6" ht="15" customHeight="1">
      <c r="A105" s="98" t="s">
        <v>108</v>
      </c>
      <c r="B105" s="40">
        <v>978</v>
      </c>
      <c r="C105" s="36" t="s">
        <v>50</v>
      </c>
      <c r="D105" s="44" t="s">
        <v>145</v>
      </c>
      <c r="E105" s="36" t="s">
        <v>77</v>
      </c>
      <c r="F105" s="139">
        <f>F106</f>
        <v>96</v>
      </c>
    </row>
    <row r="106" spans="1:6" ht="15" customHeight="1">
      <c r="A106" s="45" t="s">
        <v>91</v>
      </c>
      <c r="B106" s="40">
        <v>978</v>
      </c>
      <c r="C106" s="36" t="s">
        <v>50</v>
      </c>
      <c r="D106" s="44" t="s">
        <v>145</v>
      </c>
      <c r="E106" s="40">
        <v>800</v>
      </c>
      <c r="F106" s="139">
        <f>'расходы 2021'!L19</f>
        <v>96</v>
      </c>
    </row>
    <row r="107" spans="1:6" ht="29.25" customHeight="1">
      <c r="A107" s="124" t="s">
        <v>146</v>
      </c>
      <c r="B107" s="38">
        <v>978</v>
      </c>
      <c r="C107" s="43" t="s">
        <v>50</v>
      </c>
      <c r="D107" s="44"/>
      <c r="E107" s="40"/>
      <c r="F107" s="158">
        <f>F108</f>
        <v>0</v>
      </c>
    </row>
    <row r="108" spans="1:6" ht="27.75" customHeight="1">
      <c r="A108" s="45" t="s">
        <v>163</v>
      </c>
      <c r="B108" s="40">
        <v>978</v>
      </c>
      <c r="C108" s="44" t="s">
        <v>50</v>
      </c>
      <c r="D108" s="44" t="s">
        <v>164</v>
      </c>
      <c r="E108" s="40">
        <v>100</v>
      </c>
      <c r="F108" s="139">
        <f>'расходы 2021'!L20</f>
        <v>0</v>
      </c>
    </row>
    <row r="109" spans="1:6" ht="15">
      <c r="A109" s="124" t="s">
        <v>182</v>
      </c>
      <c r="B109" s="54"/>
      <c r="C109" s="54"/>
      <c r="D109" s="56"/>
      <c r="E109" s="54"/>
      <c r="F109" s="143">
        <f>F110</f>
        <v>0</v>
      </c>
    </row>
    <row r="110" spans="1:6" ht="15">
      <c r="A110" s="125" t="s">
        <v>110</v>
      </c>
      <c r="B110" s="55" t="s">
        <v>113</v>
      </c>
      <c r="C110" s="56" t="s">
        <v>111</v>
      </c>
      <c r="D110" s="56"/>
      <c r="E110" s="54"/>
      <c r="F110" s="143">
        <f>F111</f>
        <v>0</v>
      </c>
    </row>
    <row r="111" spans="1:6" ht="24.75">
      <c r="A111" s="98" t="s">
        <v>114</v>
      </c>
      <c r="B111" s="52" t="s">
        <v>113</v>
      </c>
      <c r="C111" s="51" t="s">
        <v>111</v>
      </c>
      <c r="D111" s="51" t="s">
        <v>169</v>
      </c>
      <c r="E111" s="50"/>
      <c r="F111" s="131">
        <f>F112+F113</f>
        <v>0</v>
      </c>
    </row>
    <row r="112" spans="1:6" ht="15">
      <c r="A112" s="45" t="s">
        <v>79</v>
      </c>
      <c r="B112" s="52" t="s">
        <v>113</v>
      </c>
      <c r="C112" s="51" t="s">
        <v>111</v>
      </c>
      <c r="D112" s="51" t="s">
        <v>169</v>
      </c>
      <c r="E112" s="53">
        <v>100</v>
      </c>
      <c r="F112" s="131">
        <f>'расходы 2021'!L14</f>
        <v>0</v>
      </c>
    </row>
    <row r="113" spans="1:6" ht="15">
      <c r="A113" s="45" t="s">
        <v>162</v>
      </c>
      <c r="B113" s="52" t="s">
        <v>113</v>
      </c>
      <c r="C113" s="51" t="s">
        <v>111</v>
      </c>
      <c r="D113" s="51" t="s">
        <v>206</v>
      </c>
      <c r="E113" s="53">
        <v>800</v>
      </c>
      <c r="F113" s="131">
        <v>0</v>
      </c>
    </row>
    <row r="114" spans="1:6" ht="15">
      <c r="A114" s="124" t="s">
        <v>33</v>
      </c>
      <c r="B114" s="50"/>
      <c r="C114" s="50"/>
      <c r="D114" s="51"/>
      <c r="E114" s="50"/>
      <c r="F114" s="179">
        <f>F109+F90+F9</f>
        <v>112182.29999999999</v>
      </c>
    </row>
    <row r="115" spans="1:6" ht="12.75">
      <c r="A115" s="47"/>
      <c r="B115" s="48"/>
      <c r="C115" s="48"/>
      <c r="D115" s="138"/>
      <c r="E115" s="48"/>
      <c r="F115" s="4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0.25390625" style="30" customWidth="1"/>
    <col min="2" max="2" width="57.00390625" style="30" customWidth="1"/>
    <col min="3" max="3" width="23.125" style="30" customWidth="1"/>
    <col min="4" max="16384" width="9.125" style="30" customWidth="1"/>
  </cols>
  <sheetData>
    <row r="1" ht="15">
      <c r="A1" s="145"/>
    </row>
    <row r="3" spans="1:10" ht="15" customHeight="1">
      <c r="A3" s="145"/>
      <c r="B3" s="245" t="s">
        <v>258</v>
      </c>
      <c r="C3" s="245"/>
      <c r="D3" s="34"/>
      <c r="E3" s="34"/>
      <c r="F3" s="34"/>
      <c r="G3" s="34"/>
      <c r="H3" s="34"/>
      <c r="I3" s="34"/>
      <c r="J3" s="34"/>
    </row>
    <row r="5" spans="1:3" ht="48" customHeight="1">
      <c r="A5" s="241" t="s">
        <v>220</v>
      </c>
      <c r="B5" s="242"/>
      <c r="C5" s="242"/>
    </row>
    <row r="6" spans="1:3" ht="15.75">
      <c r="A6" s="243" t="s">
        <v>245</v>
      </c>
      <c r="B6" s="244"/>
      <c r="C6" s="244"/>
    </row>
    <row r="8" spans="1:3" ht="30">
      <c r="A8" s="155" t="s">
        <v>124</v>
      </c>
      <c r="B8" s="155" t="s">
        <v>125</v>
      </c>
      <c r="C8" s="156" t="s">
        <v>190</v>
      </c>
    </row>
    <row r="9" spans="1:3" ht="15">
      <c r="A9" s="126" t="s">
        <v>219</v>
      </c>
      <c r="B9" s="127" t="s">
        <v>126</v>
      </c>
      <c r="C9" s="183">
        <f>C10</f>
        <v>725.4000000000087</v>
      </c>
    </row>
    <row r="10" spans="1:3" ht="30" customHeight="1">
      <c r="A10" s="126" t="s">
        <v>218</v>
      </c>
      <c r="B10" s="127" t="s">
        <v>71</v>
      </c>
      <c r="C10" s="183">
        <f>C11+C12</f>
        <v>725.4000000000087</v>
      </c>
    </row>
    <row r="11" spans="1:3" ht="35.25" customHeight="1">
      <c r="A11" s="126" t="s">
        <v>216</v>
      </c>
      <c r="B11" s="127" t="s">
        <v>106</v>
      </c>
      <c r="C11" s="183">
        <f>-'доходы 1'!G26</f>
        <v>-111456.9</v>
      </c>
    </row>
    <row r="12" spans="1:3" ht="33" customHeight="1" thickBot="1">
      <c r="A12" s="126" t="s">
        <v>217</v>
      </c>
      <c r="B12" s="127" t="s">
        <v>107</v>
      </c>
      <c r="C12" s="184">
        <f>'расходы 2021'!L56</f>
        <v>112182.3</v>
      </c>
    </row>
    <row r="15" ht="15">
      <c r="B15" s="31"/>
    </row>
  </sheetData>
  <sheetProtection/>
  <mergeCells count="3">
    <mergeCell ref="A5:C5"/>
    <mergeCell ref="A6:C6"/>
    <mergeCell ref="B3:C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3">
      <selection activeCell="B15" sqref="B15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46"/>
      <c r="B1" s="246"/>
      <c r="C1" s="26"/>
      <c r="D1" s="26"/>
      <c r="E1" s="26"/>
    </row>
    <row r="2" spans="1:2" ht="12.75">
      <c r="A2" s="240" t="s">
        <v>259</v>
      </c>
      <c r="B2" s="240"/>
    </row>
    <row r="4" spans="1:2" ht="51.75" customHeight="1">
      <c r="A4" s="247" t="s">
        <v>244</v>
      </c>
      <c r="B4" s="239"/>
    </row>
    <row r="6" ht="12.75">
      <c r="A6" s="27" t="s">
        <v>176</v>
      </c>
    </row>
    <row r="7" ht="12.75">
      <c r="B7" s="46"/>
    </row>
    <row r="8" spans="1:2" ht="14.25">
      <c r="A8" s="29" t="s">
        <v>65</v>
      </c>
      <c r="B8" s="198" t="s">
        <v>69</v>
      </c>
    </row>
    <row r="9" spans="1:2" ht="14.25">
      <c r="A9" s="29" t="s">
        <v>66</v>
      </c>
      <c r="B9" s="172">
        <f>'расходы ведом'!F101-B13</f>
        <v>2575.6</v>
      </c>
    </row>
    <row r="10" spans="1:5" ht="14.25">
      <c r="A10" s="140"/>
      <c r="B10" s="141"/>
      <c r="E10" s="186"/>
    </row>
    <row r="11" spans="1:5" ht="14.25">
      <c r="A11" s="29" t="s">
        <v>136</v>
      </c>
      <c r="B11" s="29"/>
      <c r="E11" s="12"/>
    </row>
    <row r="12" spans="1:2" ht="14.25">
      <c r="A12" s="29" t="s">
        <v>67</v>
      </c>
      <c r="B12" s="198" t="s">
        <v>105</v>
      </c>
    </row>
    <row r="13" spans="1:6" ht="14.25">
      <c r="A13" s="29" t="s">
        <v>66</v>
      </c>
      <c r="B13" s="187">
        <v>215.8</v>
      </c>
      <c r="E13" s="12"/>
      <c r="F13" s="12"/>
    </row>
    <row r="14" ht="12.75">
      <c r="B14" s="188"/>
    </row>
    <row r="15" spans="1:2" ht="12.75">
      <c r="A15" s="27" t="s">
        <v>177</v>
      </c>
      <c r="B15" s="188"/>
    </row>
    <row r="16" ht="12.75">
      <c r="B16" s="188"/>
    </row>
    <row r="17" spans="1:2" ht="14.25">
      <c r="A17" s="29" t="s">
        <v>65</v>
      </c>
      <c r="B17" s="198" t="s">
        <v>236</v>
      </c>
    </row>
    <row r="18" spans="1:2" ht="14.25">
      <c r="A18" s="29" t="s">
        <v>66</v>
      </c>
      <c r="B18" s="189">
        <f>'расходы ведом'!F12+'расходы ведом'!F14+B22-B26</f>
        <v>19307.500000000004</v>
      </c>
    </row>
    <row r="19" spans="1:5" ht="15" customHeight="1">
      <c r="A19" s="29"/>
      <c r="B19" s="172"/>
      <c r="E19" s="12"/>
    </row>
    <row r="20" spans="1:2" ht="14.25">
      <c r="A20" s="29" t="s">
        <v>64</v>
      </c>
      <c r="B20" s="172"/>
    </row>
    <row r="21" spans="1:2" ht="14.25">
      <c r="A21" s="29" t="s">
        <v>68</v>
      </c>
      <c r="B21" s="199" t="s">
        <v>205</v>
      </c>
    </row>
    <row r="22" spans="1:4" ht="14.25">
      <c r="A22" s="29" t="s">
        <v>66</v>
      </c>
      <c r="B22" s="172">
        <f>2710.5</f>
        <v>2710.5</v>
      </c>
      <c r="D22" s="12"/>
    </row>
    <row r="23" spans="1:2" ht="14.25">
      <c r="A23" s="29"/>
      <c r="B23" s="172"/>
    </row>
    <row r="24" spans="1:2" ht="14.25">
      <c r="A24" s="29" t="s">
        <v>178</v>
      </c>
      <c r="B24" s="172"/>
    </row>
    <row r="25" spans="1:2" ht="14.25">
      <c r="A25" s="29" t="s">
        <v>67</v>
      </c>
      <c r="B25" s="199" t="s">
        <v>69</v>
      </c>
    </row>
    <row r="26" spans="1:6" ht="14.25">
      <c r="A26" s="29" t="s">
        <v>66</v>
      </c>
      <c r="B26" s="172">
        <v>1354.8</v>
      </c>
      <c r="E26" s="12"/>
      <c r="F26" s="12"/>
    </row>
    <row r="27" ht="12.75">
      <c r="B27" s="188"/>
    </row>
    <row r="28" ht="12.75">
      <c r="B28" s="188"/>
    </row>
    <row r="29" spans="1:2" ht="12.75">
      <c r="A29" s="27" t="s">
        <v>179</v>
      </c>
      <c r="B29" s="188"/>
    </row>
    <row r="30" ht="12.75">
      <c r="B30" s="188"/>
    </row>
    <row r="31" spans="1:4" ht="14.25">
      <c r="A31" s="29" t="s">
        <v>65</v>
      </c>
      <c r="B31" s="198" t="s">
        <v>211</v>
      </c>
      <c r="C31" s="7"/>
      <c r="D31" s="7"/>
    </row>
    <row r="32" spans="1:4" ht="14.25">
      <c r="A32" s="29" t="s">
        <v>66</v>
      </c>
      <c r="B32" s="200"/>
      <c r="C32" s="7"/>
      <c r="D32" s="7"/>
    </row>
    <row r="33" ht="12.75">
      <c r="B33" s="201"/>
    </row>
    <row r="34" spans="1:2" ht="14.25">
      <c r="A34" s="29" t="s">
        <v>136</v>
      </c>
      <c r="B34" s="198"/>
    </row>
    <row r="35" spans="1:2" ht="14.25">
      <c r="A35" s="29" t="s">
        <v>67</v>
      </c>
      <c r="B35" s="198" t="s">
        <v>242</v>
      </c>
    </row>
    <row r="36" spans="1:2" ht="14.25">
      <c r="A36" s="29" t="s">
        <v>66</v>
      </c>
      <c r="B36" s="187"/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2022-03-29T14:31:52Z</cp:lastPrinted>
  <dcterms:created xsi:type="dcterms:W3CDTF">2006-04-19T07:01:28Z</dcterms:created>
  <dcterms:modified xsi:type="dcterms:W3CDTF">2022-04-04T11:58:20Z</dcterms:modified>
  <cp:category/>
  <cp:version/>
  <cp:contentType/>
  <cp:contentStatus/>
</cp:coreProperties>
</file>